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M:\ees_mgmt\11_PSEG-Program Planning\Applications\2024 App for Launch\"/>
    </mc:Choice>
  </mc:AlternateContent>
  <xr:revisionPtr revIDLastSave="0" documentId="13_ncr:1_{624457E8-B500-469D-98D5-18C01AEF86D3}" xr6:coauthVersionLast="47" xr6:coauthVersionMax="47" xr10:uidLastSave="{00000000-0000-0000-0000-000000000000}"/>
  <workbookProtection workbookAlgorithmName="SHA-512" workbookHashValue="RnEGO2nZgzzJgRL7ZK7Uxw19xGunuYcWVer7GjKHAffhF5yRKZPIHrnVxW8UvZBA89SnjeaoE0ORl5mJDo26yw==" workbookSaltValue="AY9KyXFw8g8OR4odAY9xpQ==" workbookSpinCount="100000" lockStructure="1"/>
  <bookViews>
    <workbookView xWindow="28680" yWindow="-120" windowWidth="29040" windowHeight="15840" tabRatio="831" xr2:uid="{00000000-000D-0000-FFFF-FFFF00000000}"/>
  </bookViews>
  <sheets>
    <sheet name="Application" sheetId="1" r:id="rId1"/>
    <sheet name="Terms and Conditions " sheetId="9" r:id="rId2"/>
    <sheet name="Guidelines" sheetId="16" r:id="rId3"/>
    <sheet name="Worksheet" sheetId="2" r:id="rId4"/>
    <sheet name="Eligibility Table" sheetId="17" r:id="rId5"/>
    <sheet name="Pre Approval" sheetId="14" state="veryHidden" r:id="rId6"/>
    <sheet name="Admin" sheetId="4" r:id="rId7"/>
    <sheet name="Inspection Form" sheetId="8" state="hidden" r:id="rId8"/>
    <sheet name="References" sheetId="6" state="veryHidden" r:id="rId9"/>
    <sheet name="Calculations" sheetId="13" state="veryHidden" r:id="rId10"/>
    <sheet name="ProposedEquipment0" sheetId="3" state="veryHidden" r:id="rId11"/>
    <sheet name="Development" sheetId="5" state="veryHidden" r:id="rId12"/>
  </sheets>
  <definedNames>
    <definedName name="_xlnm._FilterDatabase" localSheetId="7" hidden="1">'Inspection Form'!$B$18:$F$461</definedName>
    <definedName name="Admin">Admin!$A$1</definedName>
    <definedName name="BLDG_Type">References!$O$2:$O$15</definedName>
    <definedName name="Case_Lighting">References!$J$3:$J$5</definedName>
    <definedName name="Customer_Inputs">Worksheet!$G$11:$S$14,Worksheet!$G$19:$S$22,Worksheet!$G$27:$S$30,Worksheet!$G$35:$S$38,Worksheet!$G$43:$S$46,Worksheet!$G$51:$S$54,Worksheet!$G$59:$S$62,Worksheet!$G$67:$S$70</definedName>
    <definedName name="Customer_Inputs2">Worksheet!$G$75:$S$78,Worksheet!$G$83:$S$86,Worksheet!$G$91:$S$94,Worksheet!$G$99:$S$102,Worksheet!$G$107:$S$110,Worksheet!$G$115:$S$118,Worksheet!$G$123:$S$126,Worksheet!$G$131:$S$134,Worksheet!$G$139:$S$142,Worksheet!$G$147:$S$150</definedName>
    <definedName name="Customer_Inputs3">Worksheet!$G$155:$S$158,Worksheet!$G$163:$S$166</definedName>
    <definedName name="Customer_Inputs4">Worksheet!$G$171:'Worksheet'!$S$174,Worksheet!$G$179:'Worksheet'!$S$182</definedName>
    <definedName name="CustomerInputs_5">Worksheet!$G$187:$G$190,Worksheet!$I$187:$I$190,Worksheet!$K$187:$K$190,Worksheet!$M$187:$M$190,Worksheet!$O$187:$Q$190,Worksheet!$S$187:$S$190</definedName>
    <definedName name="CustomerInputs_6">Worksheet!$G$195:$G$198,Worksheet!$I$195:$I$198,Worksheet!$K$195:$K$198,Worksheet!$M$195:$M$198,Worksheet!$O$195:$Q$198,Worksheet!$S$195:$S$198</definedName>
    <definedName name="DLC_Rating">References!$M$2:$M$3</definedName>
    <definedName name="Exterior_Downlight">References!$F$3:$F$9</definedName>
    <definedName name="Exterior_Existing">References!$F$3:$F$9</definedName>
    <definedName name="Import_Exterior">ProposedEquipment0!$A$1:$AQ$166</definedName>
    <definedName name="Industrial">References!$G$3:$G$8</definedName>
    <definedName name="InspectionForm">'Inspection Form'!$B$19:$S$150</definedName>
    <definedName name="L_410">Worksheet!$U$19:$U$22</definedName>
    <definedName name="L_620">Worksheet!$U$43:$U$46</definedName>
    <definedName name="L_742">Worksheet!$U$91:$U$94</definedName>
    <definedName name="L_744">Worksheet!$U$99:$U$102</definedName>
    <definedName name="Lamps">References!$A$3:$A$6</definedName>
    <definedName name="Linear_Lamps">References!$B$3:$B$6</definedName>
    <definedName name="Linear_Lamps2">References!$E$3:$E$7</definedName>
    <definedName name="LR700_Existing">References!$C$3:$C$6</definedName>
    <definedName name="Measure_Description">References!$G$13:$H$41</definedName>
    <definedName name="NewConstruction">References!$K$3</definedName>
    <definedName name="Org_Type">References!$O$42:$O$46</definedName>
    <definedName name="Preapproval_Length">References!$O$35:$O$37</definedName>
    <definedName name="_xlnm.Print_Area" localSheetId="0">Application!$A$1:$O$42</definedName>
    <definedName name="_xlnm.Print_Area" localSheetId="4">'Eligibility Table'!$A$1:$X$53</definedName>
    <definedName name="_xlnm.Print_Area" localSheetId="7">'Inspection Form'!$A$1:$T$180</definedName>
    <definedName name="_xlnm.Print_Area" localSheetId="5">'Pre Approval'!$B$1:$M$102</definedName>
    <definedName name="_xlnm.Print_Area" localSheetId="1">'Terms and Conditions '!$A$1:$K$79</definedName>
    <definedName name="_xlnm.Print_Area" localSheetId="3">Worksheet!$B$1:$AB$210</definedName>
    <definedName name="_xlnm.Print_Titles" localSheetId="3">Worksheet!$1:$7</definedName>
    <definedName name="Project_Type">References!$O$49:$O$51</definedName>
    <definedName name="R_100">Worksheet!#REF!</definedName>
    <definedName name="Retro_2ft">References!$H$3:$H$6</definedName>
    <definedName name="Retro_4ft">References!$I$3:$I$4</definedName>
    <definedName name="Z_413575D0_A88C_4EFD_A604_365F28B09173_.wvu.Cols" localSheetId="1" hidden="1">'Terms and Conditions '!$L:$IV</definedName>
    <definedName name="Z_413575D0_A88C_4EFD_A604_365F28B09173_.wvu.PrintArea" localSheetId="1" hidden="1">'Terms and Conditions '!$A$1:$K$79</definedName>
    <definedName name="Z_413575D0_A88C_4EFD_A604_365F28B09173_.wvu.Rows" localSheetId="1" hidden="1">'Terms and Conditions '!$80:$65536</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6" i="13" l="1"/>
  <c r="O7" i="13"/>
  <c r="O8" i="13"/>
  <c r="O9" i="13"/>
  <c r="O14" i="13"/>
  <c r="O15" i="13"/>
  <c r="O16" i="13"/>
  <c r="O17" i="13"/>
  <c r="O22" i="13"/>
  <c r="O23" i="13"/>
  <c r="O24" i="13"/>
  <c r="O25" i="13"/>
  <c r="O30" i="13"/>
  <c r="O31" i="13"/>
  <c r="O32" i="13"/>
  <c r="O33" i="13"/>
  <c r="O38" i="13"/>
  <c r="O39" i="13"/>
  <c r="O40" i="13"/>
  <c r="O41" i="13"/>
  <c r="O46" i="13"/>
  <c r="O47" i="13"/>
  <c r="O48" i="13"/>
  <c r="O49" i="13"/>
  <c r="O54" i="13"/>
  <c r="O55" i="13"/>
  <c r="O56" i="13"/>
  <c r="O57" i="13"/>
  <c r="O62" i="13"/>
  <c r="O63" i="13"/>
  <c r="O64" i="13"/>
  <c r="O65" i="13"/>
  <c r="O70" i="13"/>
  <c r="O71" i="13"/>
  <c r="O72" i="13"/>
  <c r="O73" i="13"/>
  <c r="O78" i="13"/>
  <c r="O79" i="13"/>
  <c r="O80" i="13"/>
  <c r="O81" i="13"/>
  <c r="O86" i="13"/>
  <c r="O87" i="13"/>
  <c r="O88" i="13"/>
  <c r="O89" i="13"/>
  <c r="O94" i="13"/>
  <c r="O95" i="13"/>
  <c r="O96" i="13"/>
  <c r="O97" i="13"/>
  <c r="O102" i="13"/>
  <c r="O103" i="13"/>
  <c r="O104" i="13"/>
  <c r="O105" i="13"/>
  <c r="O110" i="13"/>
  <c r="O111" i="13"/>
  <c r="O112" i="13"/>
  <c r="O113" i="13"/>
  <c r="O118" i="13"/>
  <c r="O119" i="13"/>
  <c r="O120" i="13"/>
  <c r="O121" i="13"/>
  <c r="O126" i="13"/>
  <c r="O127" i="13"/>
  <c r="O128" i="13"/>
  <c r="O129" i="13"/>
  <c r="O134" i="13"/>
  <c r="O135" i="13"/>
  <c r="O136" i="13"/>
  <c r="O137" i="13"/>
  <c r="O142" i="13"/>
  <c r="O143" i="13"/>
  <c r="O144" i="13"/>
  <c r="O145" i="13"/>
  <c r="O150" i="13"/>
  <c r="O151" i="13"/>
  <c r="O152" i="13"/>
  <c r="O153" i="13"/>
  <c r="O158" i="13"/>
  <c r="O159" i="13"/>
  <c r="O160" i="13"/>
  <c r="O161" i="13"/>
  <c r="O166" i="13"/>
  <c r="O167" i="13"/>
  <c r="O168" i="13"/>
  <c r="O169" i="13"/>
  <c r="O174" i="13"/>
  <c r="O175" i="13"/>
  <c r="O176" i="13"/>
  <c r="O177" i="13"/>
  <c r="O182" i="13"/>
  <c r="O183" i="13"/>
  <c r="O184" i="13"/>
  <c r="O185" i="13"/>
  <c r="O190" i="13"/>
  <c r="N6" i="13"/>
  <c r="N7" i="13"/>
  <c r="N8" i="13"/>
  <c r="N9" i="13"/>
  <c r="N14" i="13"/>
  <c r="N15" i="13"/>
  <c r="N16" i="13"/>
  <c r="N17" i="13"/>
  <c r="N22" i="13"/>
  <c r="N23" i="13"/>
  <c r="N24" i="13"/>
  <c r="N25" i="13"/>
  <c r="N30" i="13"/>
  <c r="N31" i="13"/>
  <c r="N32" i="13"/>
  <c r="N33" i="13"/>
  <c r="N38" i="13"/>
  <c r="N39" i="13"/>
  <c r="N40" i="13"/>
  <c r="N41" i="13"/>
  <c r="N46" i="13"/>
  <c r="N47" i="13"/>
  <c r="N48" i="13"/>
  <c r="N49" i="13"/>
  <c r="N54" i="13"/>
  <c r="N55" i="13"/>
  <c r="N56" i="13"/>
  <c r="N57" i="13"/>
  <c r="N62" i="13"/>
  <c r="N63" i="13"/>
  <c r="N64" i="13"/>
  <c r="N65" i="13"/>
  <c r="N70" i="13"/>
  <c r="N71" i="13"/>
  <c r="N72" i="13"/>
  <c r="N73" i="13"/>
  <c r="N78" i="13"/>
  <c r="N79" i="13"/>
  <c r="N80" i="13"/>
  <c r="N81" i="13"/>
  <c r="N86" i="13"/>
  <c r="N87" i="13"/>
  <c r="N88" i="13"/>
  <c r="N89" i="13"/>
  <c r="N94" i="13"/>
  <c r="N95" i="13"/>
  <c r="N96" i="13"/>
  <c r="N97" i="13"/>
  <c r="N102" i="13"/>
  <c r="N103" i="13"/>
  <c r="N104" i="13"/>
  <c r="N105" i="13"/>
  <c r="N110" i="13"/>
  <c r="N111" i="13"/>
  <c r="N112" i="13"/>
  <c r="N113" i="13"/>
  <c r="N118" i="13"/>
  <c r="N119" i="13"/>
  <c r="N120" i="13"/>
  <c r="N121" i="13"/>
  <c r="N126" i="13"/>
  <c r="N127" i="13"/>
  <c r="N128" i="13"/>
  <c r="N129" i="13"/>
  <c r="N134" i="13"/>
  <c r="N135" i="13"/>
  <c r="N136" i="13"/>
  <c r="N137" i="13"/>
  <c r="N142" i="13"/>
  <c r="N143" i="13"/>
  <c r="N144" i="13"/>
  <c r="N145" i="13"/>
  <c r="N150" i="13"/>
  <c r="N151" i="13"/>
  <c r="N152" i="13"/>
  <c r="N153" i="13"/>
  <c r="N158" i="13"/>
  <c r="N159" i="13"/>
  <c r="N160" i="13"/>
  <c r="N161" i="13"/>
  <c r="N166" i="13"/>
  <c r="N167" i="13"/>
  <c r="N168" i="13"/>
  <c r="N169" i="13"/>
  <c r="N174" i="13"/>
  <c r="N175" i="13"/>
  <c r="N176" i="13"/>
  <c r="N177" i="13"/>
  <c r="N182" i="13"/>
  <c r="N183" i="13"/>
  <c r="N184" i="13"/>
  <c r="N185" i="13"/>
  <c r="U196" i="2"/>
  <c r="U197" i="2"/>
  <c r="U198" i="2"/>
  <c r="U195" i="2"/>
  <c r="U188" i="2"/>
  <c r="U189" i="2"/>
  <c r="U190" i="2"/>
  <c r="U187" i="2"/>
  <c r="U180" i="2"/>
  <c r="U181" i="2"/>
  <c r="U182" i="2"/>
  <c r="U179" i="2"/>
  <c r="U172" i="2"/>
  <c r="U173" i="2"/>
  <c r="U174" i="2"/>
  <c r="U171" i="2"/>
  <c r="U164" i="2"/>
  <c r="U165" i="2"/>
  <c r="U166" i="2"/>
  <c r="U163" i="2"/>
  <c r="U156" i="2"/>
  <c r="U157" i="2"/>
  <c r="U158" i="2"/>
  <c r="U155" i="2"/>
  <c r="U148" i="2"/>
  <c r="U149" i="2"/>
  <c r="U150" i="2"/>
  <c r="U147" i="2"/>
  <c r="U140" i="2"/>
  <c r="U141" i="2"/>
  <c r="U142" i="2"/>
  <c r="U139" i="2"/>
  <c r="U132" i="2"/>
  <c r="U133" i="2"/>
  <c r="U134" i="2"/>
  <c r="U131" i="2"/>
  <c r="U124" i="2"/>
  <c r="U125" i="2"/>
  <c r="U126" i="2"/>
  <c r="U123" i="2"/>
  <c r="U116" i="2"/>
  <c r="U117" i="2"/>
  <c r="U118" i="2"/>
  <c r="U115" i="2"/>
  <c r="U108" i="2"/>
  <c r="U109" i="2"/>
  <c r="U110" i="2"/>
  <c r="U100" i="2"/>
  <c r="U101" i="2"/>
  <c r="U102" i="2"/>
  <c r="U99" i="2"/>
  <c r="U92" i="2"/>
  <c r="U93" i="2"/>
  <c r="U94" i="2"/>
  <c r="U91" i="2"/>
  <c r="U84" i="2"/>
  <c r="U85" i="2"/>
  <c r="U86" i="2"/>
  <c r="U83" i="2"/>
  <c r="U76" i="2"/>
  <c r="U77" i="2"/>
  <c r="U78" i="2"/>
  <c r="U75" i="2"/>
  <c r="U68" i="2"/>
  <c r="U69" i="2"/>
  <c r="U70" i="2"/>
  <c r="U67" i="2"/>
  <c r="U60" i="2"/>
  <c r="U61" i="2"/>
  <c r="U62" i="2"/>
  <c r="U59" i="2"/>
  <c r="U52" i="2"/>
  <c r="U53" i="2"/>
  <c r="U54" i="2"/>
  <c r="U51" i="2"/>
  <c r="U44" i="2"/>
  <c r="U45" i="2"/>
  <c r="U46" i="2"/>
  <c r="U43" i="2"/>
  <c r="U36" i="2"/>
  <c r="U37" i="2"/>
  <c r="U38" i="2"/>
  <c r="U35" i="2"/>
  <c r="U28" i="2"/>
  <c r="U29" i="2"/>
  <c r="U30" i="2"/>
  <c r="U27" i="2"/>
  <c r="U20" i="2"/>
  <c r="U21" i="2"/>
  <c r="U22" i="2"/>
  <c r="U19" i="2"/>
  <c r="U12" i="2"/>
  <c r="U13" i="2"/>
  <c r="U14" i="2"/>
  <c r="U11" i="2"/>
  <c r="A179" i="13"/>
  <c r="A180" i="13"/>
  <c r="G180" i="13" s="1"/>
  <c r="O180" i="13" s="1"/>
  <c r="A181" i="13"/>
  <c r="G181" i="13" s="1"/>
  <c r="C196" i="8"/>
  <c r="C197" i="8"/>
  <c r="C198" i="8"/>
  <c r="C199" i="8"/>
  <c r="C200" i="8"/>
  <c r="C201" i="8"/>
  <c r="C204" i="8"/>
  <c r="C205" i="8"/>
  <c r="C206" i="8"/>
  <c r="C207" i="8"/>
  <c r="H195" i="8"/>
  <c r="H196" i="8"/>
  <c r="H197" i="8"/>
  <c r="H198" i="8"/>
  <c r="H199" i="8"/>
  <c r="H200" i="8"/>
  <c r="H201" i="8"/>
  <c r="H202" i="8"/>
  <c r="H203" i="8"/>
  <c r="H204" i="8"/>
  <c r="H205" i="8"/>
  <c r="H206" i="8"/>
  <c r="H207" i="8"/>
  <c r="H192" i="8"/>
  <c r="H193" i="8"/>
  <c r="H194" i="8"/>
  <c r="H191" i="8"/>
  <c r="E191" i="8"/>
  <c r="E192" i="8"/>
  <c r="E193" i="8"/>
  <c r="E194" i="8"/>
  <c r="E195" i="8"/>
  <c r="E196" i="8"/>
  <c r="E197" i="8"/>
  <c r="E198" i="8"/>
  <c r="E199" i="8"/>
  <c r="E200" i="8"/>
  <c r="E201" i="8"/>
  <c r="E202" i="8"/>
  <c r="E203" i="8"/>
  <c r="E204" i="8"/>
  <c r="E205" i="8"/>
  <c r="E206" i="8"/>
  <c r="E207" i="8"/>
  <c r="D191" i="8"/>
  <c r="D192" i="8"/>
  <c r="D193" i="8"/>
  <c r="D194" i="8"/>
  <c r="D195" i="8"/>
  <c r="D196" i="8"/>
  <c r="D197" i="8"/>
  <c r="D198" i="8"/>
  <c r="D199" i="8"/>
  <c r="D200" i="8"/>
  <c r="D201" i="8"/>
  <c r="D202" i="8"/>
  <c r="D203" i="8"/>
  <c r="D204" i="8"/>
  <c r="D205" i="8"/>
  <c r="D206" i="8"/>
  <c r="D207" i="8"/>
  <c r="C191" i="8"/>
  <c r="C192" i="8"/>
  <c r="C193" i="8"/>
  <c r="E187" i="13"/>
  <c r="E188" i="13"/>
  <c r="E189" i="13"/>
  <c r="D187" i="13"/>
  <c r="D188" i="13"/>
  <c r="D189" i="13"/>
  <c r="C187" i="13"/>
  <c r="C188" i="13"/>
  <c r="C189" i="13"/>
  <c r="A187" i="13"/>
  <c r="G187" i="13" s="1"/>
  <c r="A188" i="13"/>
  <c r="G188" i="13" s="1"/>
  <c r="O188" i="13" s="1"/>
  <c r="A189" i="13"/>
  <c r="I189" i="13" s="1"/>
  <c r="G189" i="13"/>
  <c r="E59" i="6"/>
  <c r="E57" i="6"/>
  <c r="E55" i="6"/>
  <c r="E53" i="6"/>
  <c r="A186" i="13"/>
  <c r="G186" i="13" s="1"/>
  <c r="A178" i="13"/>
  <c r="B178" i="13" s="1"/>
  <c r="E186" i="13"/>
  <c r="D186" i="13"/>
  <c r="C186" i="13"/>
  <c r="C179" i="13"/>
  <c r="I179" i="13" s="1"/>
  <c r="D179" i="13"/>
  <c r="K179" i="13" s="1"/>
  <c r="L179" i="13" s="1"/>
  <c r="E179" i="13"/>
  <c r="B180" i="13"/>
  <c r="C180" i="13"/>
  <c r="D180" i="13"/>
  <c r="E180" i="13"/>
  <c r="I180" i="13" s="1"/>
  <c r="C181" i="13"/>
  <c r="D181" i="13"/>
  <c r="E181" i="13"/>
  <c r="E178" i="13"/>
  <c r="D178" i="13"/>
  <c r="C178" i="13"/>
  <c r="C53" i="17"/>
  <c r="C52" i="17"/>
  <c r="R39" i="6"/>
  <c r="R40" i="6"/>
  <c r="U40" i="6" s="1"/>
  <c r="U4" i="6"/>
  <c r="U7" i="6"/>
  <c r="U8" i="6"/>
  <c r="U12" i="6"/>
  <c r="U15" i="6"/>
  <c r="U16" i="6"/>
  <c r="U17" i="6"/>
  <c r="U19" i="6"/>
  <c r="U21" i="6"/>
  <c r="U23" i="6"/>
  <c r="U24" i="6"/>
  <c r="U25" i="6"/>
  <c r="U27" i="6"/>
  <c r="U29" i="6"/>
  <c r="U31" i="6"/>
  <c r="U32" i="6"/>
  <c r="U33" i="6"/>
  <c r="U35" i="6"/>
  <c r="U37" i="6"/>
  <c r="R4" i="6"/>
  <c r="R5" i="6"/>
  <c r="U5" i="6" s="1"/>
  <c r="R6" i="6"/>
  <c r="U6" i="6" s="1"/>
  <c r="R7" i="6"/>
  <c r="R8" i="6"/>
  <c r="R9" i="6"/>
  <c r="U9" i="6" s="1"/>
  <c r="R10" i="6"/>
  <c r="U10" i="6" s="1"/>
  <c r="R11" i="6"/>
  <c r="U11" i="6" s="1"/>
  <c r="R12" i="6"/>
  <c r="R13" i="6"/>
  <c r="U13" i="6" s="1"/>
  <c r="R14" i="6"/>
  <c r="U14" i="6" s="1"/>
  <c r="R15" i="6"/>
  <c r="R16" i="6"/>
  <c r="R17" i="6"/>
  <c r="R18" i="6"/>
  <c r="U18" i="6" s="1"/>
  <c r="R19" i="6"/>
  <c r="R20" i="6"/>
  <c r="U20" i="6" s="1"/>
  <c r="R21" i="6"/>
  <c r="R22" i="6"/>
  <c r="U22" i="6" s="1"/>
  <c r="R23" i="6"/>
  <c r="R24" i="6"/>
  <c r="R25" i="6"/>
  <c r="R26" i="6"/>
  <c r="U26" i="6" s="1"/>
  <c r="R27" i="6"/>
  <c r="R28" i="6"/>
  <c r="U28" i="6" s="1"/>
  <c r="R29" i="6"/>
  <c r="R30" i="6"/>
  <c r="U30" i="6" s="1"/>
  <c r="R31" i="6"/>
  <c r="R32" i="6"/>
  <c r="R33" i="6"/>
  <c r="R34" i="6"/>
  <c r="U34" i="6" s="1"/>
  <c r="R35" i="6"/>
  <c r="R36" i="6"/>
  <c r="U36" i="6" s="1"/>
  <c r="R37" i="6"/>
  <c r="R38" i="6"/>
  <c r="U38" i="6" s="1"/>
  <c r="R3" i="6"/>
  <c r="U3" i="6" s="1"/>
  <c r="S39" i="6"/>
  <c r="S40" i="6"/>
  <c r="G49" i="6"/>
  <c r="I49" i="6" s="1"/>
  <c r="G50" i="6"/>
  <c r="I50" i="6"/>
  <c r="N2" i="6"/>
  <c r="K182" i="3"/>
  <c r="K181" i="3"/>
  <c r="K180" i="3"/>
  <c r="K179" i="3"/>
  <c r="K174" i="3"/>
  <c r="K173" i="3"/>
  <c r="K172" i="3"/>
  <c r="K171" i="3"/>
  <c r="C171" i="3"/>
  <c r="D171" i="3"/>
  <c r="C172" i="3"/>
  <c r="C173" i="3"/>
  <c r="C174" i="3"/>
  <c r="H174" i="3"/>
  <c r="C179" i="3"/>
  <c r="O179" i="3"/>
  <c r="C180" i="3"/>
  <c r="E180" i="3"/>
  <c r="W180" i="3" s="1"/>
  <c r="C181" i="3"/>
  <c r="AP181" i="3" s="1"/>
  <c r="C182" i="3"/>
  <c r="I182" i="3"/>
  <c r="C183" i="3"/>
  <c r="C184" i="3"/>
  <c r="C185" i="3"/>
  <c r="C186" i="3"/>
  <c r="H175" i="8"/>
  <c r="H176" i="8"/>
  <c r="H177" i="8"/>
  <c r="H178" i="8"/>
  <c r="H179" i="8"/>
  <c r="H180" i="8"/>
  <c r="H181" i="8"/>
  <c r="H182" i="8"/>
  <c r="H183" i="8"/>
  <c r="H184" i="8"/>
  <c r="H185" i="8"/>
  <c r="H186" i="8"/>
  <c r="H187" i="8"/>
  <c r="H188" i="8"/>
  <c r="H189" i="8"/>
  <c r="H190" i="8"/>
  <c r="E187" i="8"/>
  <c r="E188" i="8"/>
  <c r="E189" i="8"/>
  <c r="E190" i="8"/>
  <c r="D187" i="8"/>
  <c r="D188" i="8"/>
  <c r="D189" i="8"/>
  <c r="D190" i="8"/>
  <c r="E182" i="8"/>
  <c r="E183" i="8"/>
  <c r="E184" i="8"/>
  <c r="E185" i="8"/>
  <c r="E186" i="8"/>
  <c r="D182" i="8"/>
  <c r="D183" i="8"/>
  <c r="D184" i="8"/>
  <c r="D185" i="8"/>
  <c r="D186" i="8"/>
  <c r="C183" i="8"/>
  <c r="C184" i="8"/>
  <c r="C185" i="8"/>
  <c r="E175" i="8"/>
  <c r="E176" i="8"/>
  <c r="E177" i="8"/>
  <c r="E178" i="8"/>
  <c r="E179" i="8"/>
  <c r="E180" i="8"/>
  <c r="E181" i="8"/>
  <c r="D175" i="8"/>
  <c r="D176" i="8"/>
  <c r="D177" i="8"/>
  <c r="D178" i="8"/>
  <c r="D179" i="8"/>
  <c r="D180" i="8"/>
  <c r="D181" i="8"/>
  <c r="C175" i="8"/>
  <c r="C176" i="8"/>
  <c r="C177" i="8"/>
  <c r="A171" i="13"/>
  <c r="G171" i="13" s="1"/>
  <c r="C188" i="8"/>
  <c r="A172" i="13"/>
  <c r="G172" i="13"/>
  <c r="A173" i="13"/>
  <c r="F173" i="13"/>
  <c r="A170" i="13"/>
  <c r="F170" i="13"/>
  <c r="A163" i="13"/>
  <c r="A166" i="4"/>
  <c r="C166" i="4" s="1"/>
  <c r="A164" i="13"/>
  <c r="F164" i="13"/>
  <c r="A165" i="13"/>
  <c r="C182" i="8"/>
  <c r="A162" i="13"/>
  <c r="S38" i="6"/>
  <c r="S37" i="6"/>
  <c r="E173" i="13"/>
  <c r="D173" i="13"/>
  <c r="K173" i="13"/>
  <c r="L173" i="13"/>
  <c r="C173" i="13"/>
  <c r="E172" i="13"/>
  <c r="D172" i="13"/>
  <c r="K172" i="13"/>
  <c r="L172" i="13" s="1"/>
  <c r="C172" i="13"/>
  <c r="E171" i="13"/>
  <c r="D171" i="13"/>
  <c r="C171" i="13"/>
  <c r="E170" i="13"/>
  <c r="D170" i="13"/>
  <c r="K170" i="13"/>
  <c r="L170" i="13" s="1"/>
  <c r="C170" i="13"/>
  <c r="E165" i="13"/>
  <c r="D165" i="13"/>
  <c r="C165" i="13"/>
  <c r="E164" i="13"/>
  <c r="D164" i="13"/>
  <c r="K164" i="13"/>
  <c r="L164" i="13" s="1"/>
  <c r="C164" i="13"/>
  <c r="E163" i="13"/>
  <c r="D163" i="13"/>
  <c r="C163" i="13"/>
  <c r="E162" i="13"/>
  <c r="D162" i="13"/>
  <c r="C162" i="13"/>
  <c r="C50" i="17"/>
  <c r="C51" i="17"/>
  <c r="G48" i="6"/>
  <c r="I48" i="6"/>
  <c r="G47" i="6"/>
  <c r="I47" i="6"/>
  <c r="B49" i="17"/>
  <c r="C49" i="17"/>
  <c r="A1" i="16"/>
  <c r="A1" i="9"/>
  <c r="C166" i="3"/>
  <c r="C165" i="3"/>
  <c r="Q165" i="3" s="1"/>
  <c r="C164" i="3"/>
  <c r="C163" i="3"/>
  <c r="C158" i="3"/>
  <c r="C157" i="3"/>
  <c r="H157" i="3"/>
  <c r="K91" i="14" s="1"/>
  <c r="I157" i="3"/>
  <c r="C156" i="3"/>
  <c r="C155" i="3"/>
  <c r="I155" i="3" s="1"/>
  <c r="C150" i="3"/>
  <c r="O150" i="3" s="1"/>
  <c r="C149" i="3"/>
  <c r="C148" i="3"/>
  <c r="C147" i="3"/>
  <c r="G147" i="3" s="1"/>
  <c r="C142" i="3"/>
  <c r="C141" i="3"/>
  <c r="C140" i="3"/>
  <c r="N140" i="3" s="1"/>
  <c r="C139" i="3"/>
  <c r="C134" i="3"/>
  <c r="C133" i="3"/>
  <c r="C132" i="3"/>
  <c r="C131" i="3"/>
  <c r="G131" i="3" s="1"/>
  <c r="C126" i="3"/>
  <c r="C125" i="3"/>
  <c r="C124" i="3"/>
  <c r="C123" i="3"/>
  <c r="C118" i="3"/>
  <c r="C117" i="3"/>
  <c r="C116" i="3"/>
  <c r="C115" i="3"/>
  <c r="C110" i="3"/>
  <c r="C109" i="3"/>
  <c r="C108" i="3"/>
  <c r="C107" i="3"/>
  <c r="AP107" i="3"/>
  <c r="C102" i="3"/>
  <c r="C101" i="3"/>
  <c r="C100" i="3"/>
  <c r="C99" i="3"/>
  <c r="C94" i="3"/>
  <c r="C93" i="3"/>
  <c r="C92" i="3"/>
  <c r="C91" i="3"/>
  <c r="M91" i="3" s="1"/>
  <c r="I57" i="14" s="1"/>
  <c r="C86" i="3"/>
  <c r="C85" i="3"/>
  <c r="C84" i="3"/>
  <c r="C83" i="3"/>
  <c r="C78" i="3"/>
  <c r="C77" i="3"/>
  <c r="C76" i="3"/>
  <c r="C75" i="3"/>
  <c r="C70" i="3"/>
  <c r="L70" i="3"/>
  <c r="C69" i="3"/>
  <c r="C68" i="3"/>
  <c r="C67" i="3"/>
  <c r="R67" i="3"/>
  <c r="C62" i="3"/>
  <c r="O62" i="3"/>
  <c r="C61" i="3"/>
  <c r="C60" i="3"/>
  <c r="C59" i="3"/>
  <c r="C54" i="3"/>
  <c r="Q54" i="3" s="1"/>
  <c r="C53" i="3"/>
  <c r="C52" i="3"/>
  <c r="AN52" i="3"/>
  <c r="C51" i="3"/>
  <c r="C46" i="3"/>
  <c r="Q46" i="3" s="1"/>
  <c r="T46" i="3" s="1"/>
  <c r="C45" i="3"/>
  <c r="C44" i="3"/>
  <c r="C43" i="3"/>
  <c r="M43" i="3"/>
  <c r="I33" i="14" s="1"/>
  <c r="C38" i="3"/>
  <c r="AP38" i="3" s="1"/>
  <c r="C37" i="3"/>
  <c r="C36" i="3"/>
  <c r="C35" i="3"/>
  <c r="C30" i="3"/>
  <c r="C29" i="3"/>
  <c r="C28" i="3"/>
  <c r="C27" i="3"/>
  <c r="C22" i="3"/>
  <c r="C21" i="3"/>
  <c r="C20" i="3"/>
  <c r="C19" i="3"/>
  <c r="C12" i="3"/>
  <c r="C13" i="3"/>
  <c r="C14" i="3"/>
  <c r="C11" i="3"/>
  <c r="M11" i="3" s="1"/>
  <c r="I17" i="14" s="1"/>
  <c r="A19" i="13"/>
  <c r="F19" i="13"/>
  <c r="P4" i="6"/>
  <c r="P5" i="6"/>
  <c r="P6" i="6" s="1"/>
  <c r="P7" i="6" s="1"/>
  <c r="P8" i="6" s="1"/>
  <c r="P9" i="6" s="1"/>
  <c r="P10" i="6" s="1"/>
  <c r="P11" i="6" s="1"/>
  <c r="P12" i="6" s="1"/>
  <c r="P13" i="6" s="1"/>
  <c r="P14" i="6" s="1"/>
  <c r="P15" i="6" s="1"/>
  <c r="V3" i="6"/>
  <c r="V4" i="6"/>
  <c r="V5" i="6"/>
  <c r="V6" i="6"/>
  <c r="V7" i="6"/>
  <c r="V8" i="6"/>
  <c r="V9" i="6"/>
  <c r="V10" i="6"/>
  <c r="V11" i="6"/>
  <c r="V12" i="6"/>
  <c r="V13" i="6"/>
  <c r="V14" i="6"/>
  <c r="V15" i="6"/>
  <c r="V16" i="6"/>
  <c r="V17" i="6"/>
  <c r="V18" i="6"/>
  <c r="V19" i="6"/>
  <c r="V20" i="6"/>
  <c r="V21" i="6"/>
  <c r="V22" i="6"/>
  <c r="V23" i="6"/>
  <c r="V24" i="6"/>
  <c r="V25" i="6"/>
  <c r="V26" i="6"/>
  <c r="V27" i="6"/>
  <c r="V28" i="6"/>
  <c r="V29" i="6"/>
  <c r="V30" i="6"/>
  <c r="V31" i="6"/>
  <c r="V32" i="6"/>
  <c r="V33" i="6"/>
  <c r="V34" i="6"/>
  <c r="V35" i="6"/>
  <c r="V36" i="6"/>
  <c r="G13" i="6"/>
  <c r="C194" i="8" s="1"/>
  <c r="G14" i="6"/>
  <c r="I14" i="6" s="1"/>
  <c r="G15" i="6"/>
  <c r="I15" i="6" s="1"/>
  <c r="G16" i="6"/>
  <c r="G17" i="6"/>
  <c r="G18" i="6"/>
  <c r="I18" i="6" s="1"/>
  <c r="G19" i="6"/>
  <c r="I19" i="6" s="1"/>
  <c r="G20" i="6"/>
  <c r="G21" i="6"/>
  <c r="I21" i="6"/>
  <c r="G22" i="6"/>
  <c r="I22" i="6"/>
  <c r="G23" i="6"/>
  <c r="G24" i="6"/>
  <c r="I24" i="6" s="1"/>
  <c r="G25" i="6"/>
  <c r="I25" i="6" s="1"/>
  <c r="G26" i="6"/>
  <c r="G27" i="6"/>
  <c r="G28" i="6"/>
  <c r="I28" i="6"/>
  <c r="G29" i="6"/>
  <c r="I29" i="6"/>
  <c r="G30" i="6"/>
  <c r="G31" i="6"/>
  <c r="I31" i="6" s="1"/>
  <c r="G32" i="6"/>
  <c r="I32" i="6" s="1"/>
  <c r="G33" i="6"/>
  <c r="I33" i="6" s="1"/>
  <c r="G34" i="6"/>
  <c r="G35" i="6"/>
  <c r="I35" i="6"/>
  <c r="G36" i="6"/>
  <c r="G37" i="6"/>
  <c r="G38" i="6"/>
  <c r="I38" i="6"/>
  <c r="G39" i="6"/>
  <c r="G40" i="6"/>
  <c r="G41" i="6"/>
  <c r="I41" i="6"/>
  <c r="G42" i="6"/>
  <c r="I42" i="6"/>
  <c r="G43" i="6"/>
  <c r="G44" i="6"/>
  <c r="G45" i="6"/>
  <c r="I45" i="6"/>
  <c r="G46" i="6"/>
  <c r="A11" i="13"/>
  <c r="A2" i="13"/>
  <c r="B2" i="13" s="1"/>
  <c r="B17" i="17"/>
  <c r="C17" i="17" s="1"/>
  <c r="B18" i="17"/>
  <c r="C18" i="17" s="1"/>
  <c r="B19" i="17"/>
  <c r="C19" i="17" s="1"/>
  <c r="B20" i="17"/>
  <c r="C20" i="17" s="1"/>
  <c r="B21" i="17"/>
  <c r="C21" i="17" s="1"/>
  <c r="B22" i="17"/>
  <c r="C22" i="17" s="1"/>
  <c r="B23" i="17"/>
  <c r="C23" i="17" s="1"/>
  <c r="B24" i="17"/>
  <c r="C24" i="17" s="1"/>
  <c r="B25" i="17"/>
  <c r="C25" i="17" s="1"/>
  <c r="B26" i="17"/>
  <c r="C26" i="17" s="1"/>
  <c r="B27" i="17"/>
  <c r="C27" i="17" s="1"/>
  <c r="B28" i="17"/>
  <c r="C28" i="17" s="1"/>
  <c r="B29" i="17"/>
  <c r="C29" i="17" s="1"/>
  <c r="B30" i="17"/>
  <c r="C30" i="17" s="1"/>
  <c r="B31" i="17"/>
  <c r="C31" i="17" s="1"/>
  <c r="B32" i="17"/>
  <c r="C32" i="17" s="1"/>
  <c r="B33" i="17"/>
  <c r="C33" i="17" s="1"/>
  <c r="B34" i="17"/>
  <c r="C34" i="17" s="1"/>
  <c r="B35" i="17"/>
  <c r="C35" i="17" s="1"/>
  <c r="B36" i="17"/>
  <c r="C36" i="17" s="1"/>
  <c r="B37" i="17"/>
  <c r="C37" i="17" s="1"/>
  <c r="B38" i="17"/>
  <c r="C38" i="17" s="1"/>
  <c r="B39" i="17"/>
  <c r="C39" i="17" s="1"/>
  <c r="B40" i="17"/>
  <c r="C40" i="17" s="1"/>
  <c r="B41" i="17"/>
  <c r="C41" i="17" s="1"/>
  <c r="B42" i="17"/>
  <c r="C42" i="17" s="1"/>
  <c r="B43" i="17"/>
  <c r="C43" i="17" s="1"/>
  <c r="B44" i="17"/>
  <c r="C44" i="17" s="1"/>
  <c r="B45" i="17"/>
  <c r="C45" i="17" s="1"/>
  <c r="B46" i="17"/>
  <c r="C46" i="17" s="1"/>
  <c r="B47" i="17"/>
  <c r="C47" i="17" s="1"/>
  <c r="B48" i="17"/>
  <c r="C48" i="17" s="1"/>
  <c r="B16" i="17"/>
  <c r="C16" i="17" s="1"/>
  <c r="C2" i="17"/>
  <c r="B1" i="17"/>
  <c r="H160" i="8"/>
  <c r="H161" i="8"/>
  <c r="H162" i="8"/>
  <c r="H163" i="8"/>
  <c r="H164" i="8"/>
  <c r="H165" i="8"/>
  <c r="H166" i="8"/>
  <c r="H167" i="8"/>
  <c r="H168" i="8"/>
  <c r="H169" i="8"/>
  <c r="H170" i="8"/>
  <c r="H171" i="8"/>
  <c r="H172" i="8"/>
  <c r="H173" i="8"/>
  <c r="H174" i="8"/>
  <c r="H159" i="8"/>
  <c r="E170" i="8"/>
  <c r="E171" i="8"/>
  <c r="E172" i="8"/>
  <c r="E173" i="8"/>
  <c r="E174" i="8"/>
  <c r="D170" i="8"/>
  <c r="D171" i="8"/>
  <c r="D172" i="8"/>
  <c r="D173" i="8"/>
  <c r="D174" i="8"/>
  <c r="E156" i="8"/>
  <c r="E157" i="8"/>
  <c r="E158" i="8"/>
  <c r="E159" i="8"/>
  <c r="E160" i="8"/>
  <c r="E161" i="8"/>
  <c r="E162" i="8"/>
  <c r="E163" i="8"/>
  <c r="E164" i="8"/>
  <c r="E165" i="8"/>
  <c r="E166" i="8"/>
  <c r="E167" i="8"/>
  <c r="E168" i="8"/>
  <c r="E169" i="8"/>
  <c r="D158" i="8"/>
  <c r="D159" i="8"/>
  <c r="D160" i="8"/>
  <c r="D161" i="8"/>
  <c r="D162" i="8"/>
  <c r="D163" i="8"/>
  <c r="D164" i="8"/>
  <c r="D165" i="8"/>
  <c r="D166" i="8"/>
  <c r="D167" i="8"/>
  <c r="D168" i="8"/>
  <c r="D169" i="8"/>
  <c r="C160" i="8"/>
  <c r="C161" i="8"/>
  <c r="C159" i="8"/>
  <c r="C167" i="8"/>
  <c r="C168" i="8"/>
  <c r="C169" i="8"/>
  <c r="H156" i="8"/>
  <c r="H157" i="8"/>
  <c r="H158" i="8"/>
  <c r="D156" i="8"/>
  <c r="D157" i="8"/>
  <c r="H155" i="8"/>
  <c r="E155" i="8"/>
  <c r="D155" i="8"/>
  <c r="C153" i="8"/>
  <c r="H152" i="8"/>
  <c r="E152" i="8"/>
  <c r="D152" i="8"/>
  <c r="H111" i="8"/>
  <c r="E111" i="8"/>
  <c r="D111" i="8"/>
  <c r="C111" i="8"/>
  <c r="H153" i="8"/>
  <c r="E153" i="8"/>
  <c r="D153" i="8"/>
  <c r="C152" i="8"/>
  <c r="C151" i="8"/>
  <c r="C145" i="8"/>
  <c r="C144" i="8"/>
  <c r="C143" i="8"/>
  <c r="C137" i="8"/>
  <c r="C136" i="8"/>
  <c r="C135" i="8"/>
  <c r="C129" i="8"/>
  <c r="C128" i="8"/>
  <c r="C127" i="8"/>
  <c r="C121" i="8"/>
  <c r="C120" i="8"/>
  <c r="C119" i="8"/>
  <c r="C113" i="8"/>
  <c r="C112" i="8"/>
  <c r="C105" i="8"/>
  <c r="C104" i="8"/>
  <c r="C103" i="8"/>
  <c r="C97" i="8"/>
  <c r="C96" i="8"/>
  <c r="C95" i="8"/>
  <c r="C89" i="8"/>
  <c r="C88" i="8"/>
  <c r="C87" i="8"/>
  <c r="C81" i="8"/>
  <c r="C80" i="8"/>
  <c r="C79" i="8"/>
  <c r="C73" i="8"/>
  <c r="C72" i="8"/>
  <c r="C71" i="8"/>
  <c r="C65" i="8"/>
  <c r="C64" i="8"/>
  <c r="C63" i="8"/>
  <c r="C57" i="8"/>
  <c r="C56" i="8"/>
  <c r="C55" i="8"/>
  <c r="D8" i="14"/>
  <c r="D7" i="14"/>
  <c r="K166" i="3"/>
  <c r="K165" i="3"/>
  <c r="K164" i="3"/>
  <c r="K163" i="3"/>
  <c r="K158" i="3"/>
  <c r="K157" i="3"/>
  <c r="K156" i="3"/>
  <c r="K155" i="3"/>
  <c r="K150" i="3"/>
  <c r="K149" i="3"/>
  <c r="K148" i="3"/>
  <c r="K147" i="3"/>
  <c r="K142" i="3"/>
  <c r="K141" i="3"/>
  <c r="K140" i="3"/>
  <c r="K139" i="3"/>
  <c r="K134" i="3"/>
  <c r="K133" i="3"/>
  <c r="K132" i="3"/>
  <c r="K131" i="3"/>
  <c r="K126" i="3"/>
  <c r="K125" i="3"/>
  <c r="K124" i="3"/>
  <c r="K123" i="3"/>
  <c r="K118" i="3"/>
  <c r="K117" i="3"/>
  <c r="K116" i="3"/>
  <c r="K115" i="3"/>
  <c r="K110" i="3"/>
  <c r="K109" i="3"/>
  <c r="K108" i="3"/>
  <c r="K107" i="3"/>
  <c r="K102" i="3"/>
  <c r="K101" i="3"/>
  <c r="K100" i="3"/>
  <c r="K99" i="3"/>
  <c r="K94" i="3"/>
  <c r="K93" i="3"/>
  <c r="K92" i="3"/>
  <c r="K91" i="3"/>
  <c r="K86" i="3"/>
  <c r="K85" i="3"/>
  <c r="K84" i="3"/>
  <c r="K83" i="3"/>
  <c r="K78" i="3"/>
  <c r="K77" i="3"/>
  <c r="K76" i="3"/>
  <c r="K75" i="3"/>
  <c r="K70" i="3"/>
  <c r="K69" i="3"/>
  <c r="K68" i="3"/>
  <c r="K67" i="3"/>
  <c r="K62" i="3"/>
  <c r="K61" i="3"/>
  <c r="K60" i="3"/>
  <c r="K59" i="3"/>
  <c r="K54" i="3"/>
  <c r="K53" i="3"/>
  <c r="K52" i="3"/>
  <c r="K51" i="3"/>
  <c r="K46" i="3"/>
  <c r="K45" i="3"/>
  <c r="K44" i="3"/>
  <c r="K43" i="3"/>
  <c r="L58" i="16"/>
  <c r="C58" i="16"/>
  <c r="E21" i="6"/>
  <c r="D21" i="6" s="1"/>
  <c r="A40" i="2" s="1"/>
  <c r="E23" i="6"/>
  <c r="D23" i="6"/>
  <c r="A48" i="2" s="1"/>
  <c r="E33" i="6"/>
  <c r="D33" i="6"/>
  <c r="A88" i="2" s="1"/>
  <c r="E35" i="6"/>
  <c r="D35" i="6" s="1"/>
  <c r="A96" i="2" s="1"/>
  <c r="E45" i="6"/>
  <c r="D45" i="6" s="1"/>
  <c r="A136" i="2" s="1"/>
  <c r="E47" i="6"/>
  <c r="D47" i="6" s="1"/>
  <c r="A144" i="2" s="1"/>
  <c r="A155" i="13"/>
  <c r="C172" i="8"/>
  <c r="A156" i="13"/>
  <c r="A157" i="13"/>
  <c r="A154" i="13"/>
  <c r="A157" i="4"/>
  <c r="C157" i="4" s="1"/>
  <c r="C171" i="8"/>
  <c r="A147" i="13"/>
  <c r="A148" i="13"/>
  <c r="F148" i="13"/>
  <c r="C165" i="8"/>
  <c r="A149" i="13"/>
  <c r="F149" i="13"/>
  <c r="C166" i="8"/>
  <c r="A146" i="13"/>
  <c r="A139" i="13"/>
  <c r="A140" i="13"/>
  <c r="A141" i="13"/>
  <c r="C158" i="8"/>
  <c r="A138" i="13"/>
  <c r="E147" i="3"/>
  <c r="E85" i="14" s="1"/>
  <c r="A131" i="13"/>
  <c r="I131" i="13" s="1"/>
  <c r="A132" i="13"/>
  <c r="A135" i="4"/>
  <c r="C135" i="4"/>
  <c r="A133" i="13"/>
  <c r="A130" i="13"/>
  <c r="B130" i="13"/>
  <c r="A123" i="13"/>
  <c r="A126" i="4"/>
  <c r="C126" i="4" s="1"/>
  <c r="C140" i="8"/>
  <c r="A124" i="13"/>
  <c r="C141" i="8"/>
  <c r="A125" i="13"/>
  <c r="C142" i="8"/>
  <c r="A122" i="13"/>
  <c r="C139" i="8"/>
  <c r="A115" i="13"/>
  <c r="A116" i="13"/>
  <c r="G116" i="13"/>
  <c r="O116" i="13" s="1"/>
  <c r="C133" i="8"/>
  <c r="A117" i="13"/>
  <c r="C134" i="8"/>
  <c r="A114" i="13"/>
  <c r="A107" i="13"/>
  <c r="C124" i="8"/>
  <c r="A108" i="13"/>
  <c r="A111" i="4" s="1"/>
  <c r="C111" i="4" s="1"/>
  <c r="A109" i="13"/>
  <c r="A106" i="13"/>
  <c r="C123" i="8"/>
  <c r="A99" i="13"/>
  <c r="B99" i="13"/>
  <c r="C116" i="8"/>
  <c r="A100" i="13"/>
  <c r="F100" i="13" s="1"/>
  <c r="C117" i="8"/>
  <c r="A101" i="13"/>
  <c r="B101" i="13"/>
  <c r="C118" i="8"/>
  <c r="C101" i="13"/>
  <c r="D101" i="13"/>
  <c r="E101" i="13"/>
  <c r="A98" i="13"/>
  <c r="A91" i="13"/>
  <c r="I91" i="13" s="1"/>
  <c r="C68" i="8"/>
  <c r="A92" i="13"/>
  <c r="G92" i="13" s="1"/>
  <c r="O92" i="13" s="1"/>
  <c r="A93" i="13"/>
  <c r="C70" i="8"/>
  <c r="A90" i="13"/>
  <c r="C67" i="8"/>
  <c r="A83" i="13"/>
  <c r="C60" i="8"/>
  <c r="A84" i="13"/>
  <c r="A85" i="13"/>
  <c r="I85" i="13" s="1"/>
  <c r="C62" i="8"/>
  <c r="A82" i="13"/>
  <c r="G82" i="13" s="1"/>
  <c r="O82" i="13" s="1"/>
  <c r="A75" i="13"/>
  <c r="C108" i="8"/>
  <c r="A76" i="13"/>
  <c r="F76" i="13"/>
  <c r="A77" i="13"/>
  <c r="B77" i="13" s="1"/>
  <c r="A74" i="13"/>
  <c r="A77" i="4"/>
  <c r="C77" i="4" s="1"/>
  <c r="A67" i="13"/>
  <c r="A68" i="13"/>
  <c r="C101" i="8"/>
  <c r="A69" i="13"/>
  <c r="I69" i="13" s="1"/>
  <c r="A66" i="13"/>
  <c r="B66" i="13" s="1"/>
  <c r="A59" i="13"/>
  <c r="A60" i="13"/>
  <c r="A63" i="4"/>
  <c r="C63" i="4" s="1"/>
  <c r="A61" i="13"/>
  <c r="A58" i="13"/>
  <c r="C91" i="8"/>
  <c r="A51" i="13"/>
  <c r="G51" i="13"/>
  <c r="O51" i="13" s="1"/>
  <c r="C84" i="8"/>
  <c r="A52" i="13"/>
  <c r="A53" i="13"/>
  <c r="A50" i="13"/>
  <c r="A43" i="13"/>
  <c r="A44" i="13"/>
  <c r="G44" i="13"/>
  <c r="A45" i="13"/>
  <c r="A42" i="13"/>
  <c r="B42" i="13" s="1"/>
  <c r="C75" i="8"/>
  <c r="A35" i="13"/>
  <c r="C52" i="8"/>
  <c r="A36" i="13"/>
  <c r="A39" i="4"/>
  <c r="C39" i="4" s="1"/>
  <c r="A37" i="13"/>
  <c r="B37" i="13" s="1"/>
  <c r="A34" i="13"/>
  <c r="B34" i="13"/>
  <c r="A27" i="13"/>
  <c r="A28" i="13"/>
  <c r="A29" i="13"/>
  <c r="I29" i="13" s="1"/>
  <c r="A26" i="13"/>
  <c r="A20" i="13"/>
  <c r="B20" i="13"/>
  <c r="C29" i="8"/>
  <c r="A21" i="13"/>
  <c r="A18" i="13"/>
  <c r="A12" i="13"/>
  <c r="A13" i="13"/>
  <c r="B13" i="13" s="1"/>
  <c r="C46" i="8"/>
  <c r="A10" i="13"/>
  <c r="A13" i="4" s="1"/>
  <c r="C13" i="4" s="1"/>
  <c r="A3" i="13"/>
  <c r="C20" i="8"/>
  <c r="A4" i="13"/>
  <c r="F4" i="13" s="1"/>
  <c r="A5" i="13"/>
  <c r="E141" i="13"/>
  <c r="D141" i="13"/>
  <c r="K141" i="13" s="1"/>
  <c r="L141" i="13" s="1"/>
  <c r="C141" i="13"/>
  <c r="E140" i="13"/>
  <c r="D140" i="13"/>
  <c r="K140" i="13"/>
  <c r="L140" i="13"/>
  <c r="C140" i="13"/>
  <c r="E139" i="13"/>
  <c r="I139" i="13"/>
  <c r="D139" i="13"/>
  <c r="K139" i="13"/>
  <c r="L139" i="13" s="1"/>
  <c r="C139" i="13"/>
  <c r="E138" i="13"/>
  <c r="D138" i="13"/>
  <c r="C138" i="13"/>
  <c r="E133" i="13"/>
  <c r="D133" i="13"/>
  <c r="C133" i="13"/>
  <c r="E132" i="13"/>
  <c r="D132" i="13"/>
  <c r="K132" i="13"/>
  <c r="L132" i="13" s="1"/>
  <c r="C132" i="13"/>
  <c r="E131" i="13"/>
  <c r="D131" i="13"/>
  <c r="C131" i="13"/>
  <c r="E130" i="13"/>
  <c r="D130" i="13"/>
  <c r="C130" i="13"/>
  <c r="E125" i="13"/>
  <c r="D125" i="13"/>
  <c r="I125" i="13" s="1"/>
  <c r="C125" i="13"/>
  <c r="E124" i="13"/>
  <c r="D124" i="13"/>
  <c r="K124" i="13" s="1"/>
  <c r="L124" i="13" s="1"/>
  <c r="C124" i="13"/>
  <c r="E123" i="13"/>
  <c r="D123" i="13"/>
  <c r="C123" i="13"/>
  <c r="I123" i="13"/>
  <c r="E122" i="13"/>
  <c r="D122" i="13"/>
  <c r="K122" i="13"/>
  <c r="L122" i="13" s="1"/>
  <c r="C122" i="13"/>
  <c r="E117" i="13"/>
  <c r="D117" i="13"/>
  <c r="K117" i="13"/>
  <c r="L117" i="13" s="1"/>
  <c r="C117" i="13"/>
  <c r="E116" i="13"/>
  <c r="D116" i="13"/>
  <c r="K116" i="13"/>
  <c r="L116" i="13" s="1"/>
  <c r="C116" i="13"/>
  <c r="E115" i="13"/>
  <c r="D115" i="13"/>
  <c r="K115" i="13" s="1"/>
  <c r="L115" i="13" s="1"/>
  <c r="C115" i="13"/>
  <c r="E114" i="13"/>
  <c r="D114" i="13"/>
  <c r="K114" i="13"/>
  <c r="L114" i="13"/>
  <c r="C114" i="13"/>
  <c r="E109" i="13"/>
  <c r="D109" i="13"/>
  <c r="K109" i="13" s="1"/>
  <c r="L109" i="13" s="1"/>
  <c r="C109" i="13"/>
  <c r="E108" i="13"/>
  <c r="D108" i="13"/>
  <c r="K108" i="13" s="1"/>
  <c r="L108" i="13" s="1"/>
  <c r="C108" i="13"/>
  <c r="E107" i="13"/>
  <c r="D107" i="13"/>
  <c r="K107" i="13" s="1"/>
  <c r="L107" i="13" s="1"/>
  <c r="C107" i="13"/>
  <c r="E106" i="13"/>
  <c r="D106" i="13"/>
  <c r="C106" i="13"/>
  <c r="I106" i="13" s="1"/>
  <c r="E100" i="13"/>
  <c r="D100" i="13"/>
  <c r="K100" i="13"/>
  <c r="L100" i="13"/>
  <c r="C100" i="13"/>
  <c r="E99" i="13"/>
  <c r="D99" i="13"/>
  <c r="K99" i="13" s="1"/>
  <c r="L99" i="13" s="1"/>
  <c r="C99" i="13"/>
  <c r="E98" i="13"/>
  <c r="D98" i="13"/>
  <c r="C98" i="13"/>
  <c r="E93" i="13"/>
  <c r="D93" i="13"/>
  <c r="K93" i="13" s="1"/>
  <c r="L93" i="13" s="1"/>
  <c r="C93" i="13"/>
  <c r="E92" i="13"/>
  <c r="D92" i="13"/>
  <c r="K92" i="13" s="1"/>
  <c r="L92" i="13" s="1"/>
  <c r="C92" i="13"/>
  <c r="E91" i="13"/>
  <c r="D91" i="13"/>
  <c r="K91" i="13" s="1"/>
  <c r="L91" i="13" s="1"/>
  <c r="C91" i="13"/>
  <c r="E90" i="13"/>
  <c r="D90" i="13"/>
  <c r="C90" i="13"/>
  <c r="E85" i="13"/>
  <c r="D85" i="13"/>
  <c r="K85" i="13"/>
  <c r="L85" i="13" s="1"/>
  <c r="C85" i="13"/>
  <c r="E84" i="13"/>
  <c r="D84" i="13"/>
  <c r="K84" i="13"/>
  <c r="L84" i="13" s="1"/>
  <c r="C84" i="13"/>
  <c r="E83" i="13"/>
  <c r="D83" i="13"/>
  <c r="C83" i="13"/>
  <c r="E82" i="13"/>
  <c r="D82" i="13"/>
  <c r="K82" i="13"/>
  <c r="L82" i="13" s="1"/>
  <c r="C82" i="13"/>
  <c r="E77" i="13"/>
  <c r="D77" i="13"/>
  <c r="K77" i="13" s="1"/>
  <c r="L77" i="13" s="1"/>
  <c r="C77" i="13"/>
  <c r="E76" i="13"/>
  <c r="D76" i="13"/>
  <c r="C76" i="13"/>
  <c r="E75" i="13"/>
  <c r="D75" i="13"/>
  <c r="K75" i="13" s="1"/>
  <c r="L75" i="13" s="1"/>
  <c r="C75" i="13"/>
  <c r="E74" i="13"/>
  <c r="D74" i="13"/>
  <c r="C74" i="13"/>
  <c r="E69" i="13"/>
  <c r="D69" i="13"/>
  <c r="K69" i="13" s="1"/>
  <c r="L69" i="13" s="1"/>
  <c r="C69" i="13"/>
  <c r="E68" i="13"/>
  <c r="D68" i="13"/>
  <c r="K68" i="13"/>
  <c r="L68" i="13" s="1"/>
  <c r="C68" i="13"/>
  <c r="E67" i="13"/>
  <c r="D67" i="13"/>
  <c r="C67" i="13"/>
  <c r="E66" i="13"/>
  <c r="D66" i="13"/>
  <c r="K66" i="13"/>
  <c r="L66" i="13" s="1"/>
  <c r="C66" i="13"/>
  <c r="E61" i="13"/>
  <c r="D61" i="13"/>
  <c r="K61" i="13"/>
  <c r="L61" i="13" s="1"/>
  <c r="C61" i="13"/>
  <c r="I61" i="13"/>
  <c r="E60" i="13"/>
  <c r="D60" i="13"/>
  <c r="K60" i="13"/>
  <c r="L60" i="13" s="1"/>
  <c r="C60" i="13"/>
  <c r="E59" i="13"/>
  <c r="D59" i="13"/>
  <c r="K59" i="13"/>
  <c r="L59" i="13" s="1"/>
  <c r="C59" i="13"/>
  <c r="E58" i="13"/>
  <c r="D58" i="13"/>
  <c r="C58" i="13"/>
  <c r="E53" i="13"/>
  <c r="D53" i="13"/>
  <c r="K53" i="13"/>
  <c r="L53" i="13" s="1"/>
  <c r="C53" i="13"/>
  <c r="E52" i="13"/>
  <c r="D52" i="13"/>
  <c r="C52" i="13"/>
  <c r="E51" i="13"/>
  <c r="D51" i="13"/>
  <c r="C51" i="13"/>
  <c r="E50" i="13"/>
  <c r="D50" i="13"/>
  <c r="K50" i="13"/>
  <c r="L50" i="13" s="1"/>
  <c r="C50" i="13"/>
  <c r="E45" i="13"/>
  <c r="D45" i="13"/>
  <c r="K45" i="13"/>
  <c r="L45" i="13" s="1"/>
  <c r="C45" i="13"/>
  <c r="E44" i="13"/>
  <c r="D44" i="13"/>
  <c r="K44" i="13"/>
  <c r="L44" i="13" s="1"/>
  <c r="C44" i="13"/>
  <c r="E43" i="13"/>
  <c r="C43" i="13"/>
  <c r="D43" i="13"/>
  <c r="K43" i="13"/>
  <c r="L43" i="13" s="1"/>
  <c r="E42" i="13"/>
  <c r="D42" i="13"/>
  <c r="K42" i="13"/>
  <c r="L42" i="13"/>
  <c r="C42" i="13"/>
  <c r="E37" i="13"/>
  <c r="D37" i="13"/>
  <c r="I37" i="13" s="1"/>
  <c r="C37" i="13"/>
  <c r="E36" i="13"/>
  <c r="D36" i="13"/>
  <c r="K36" i="13"/>
  <c r="L36" i="13" s="1"/>
  <c r="C36" i="13"/>
  <c r="E35" i="13"/>
  <c r="D35" i="13"/>
  <c r="K35" i="13"/>
  <c r="L35" i="13" s="1"/>
  <c r="C35" i="13"/>
  <c r="E34" i="13"/>
  <c r="D34" i="13"/>
  <c r="K34" i="13" s="1"/>
  <c r="L34" i="13" s="1"/>
  <c r="C34" i="13"/>
  <c r="E29" i="13"/>
  <c r="D29" i="13"/>
  <c r="K29" i="13"/>
  <c r="L29" i="13"/>
  <c r="C29" i="13"/>
  <c r="E28" i="13"/>
  <c r="D28" i="13"/>
  <c r="K28" i="13"/>
  <c r="L28" i="13" s="1"/>
  <c r="C28" i="13"/>
  <c r="I28" i="13"/>
  <c r="E27" i="13"/>
  <c r="D27" i="13"/>
  <c r="K27" i="13"/>
  <c r="L27" i="13" s="1"/>
  <c r="C27" i="13"/>
  <c r="E26" i="13"/>
  <c r="D26" i="13"/>
  <c r="K26" i="13"/>
  <c r="L26" i="13" s="1"/>
  <c r="C26" i="13"/>
  <c r="E157" i="13"/>
  <c r="D157" i="13"/>
  <c r="K157" i="13"/>
  <c r="L157" i="13" s="1"/>
  <c r="C157" i="13"/>
  <c r="E156" i="13"/>
  <c r="D156" i="13"/>
  <c r="K156" i="13" s="1"/>
  <c r="L156" i="13" s="1"/>
  <c r="C156" i="13"/>
  <c r="E155" i="13"/>
  <c r="D155" i="13"/>
  <c r="K155" i="13"/>
  <c r="L155" i="13"/>
  <c r="C155" i="13"/>
  <c r="E154" i="13"/>
  <c r="D154" i="13"/>
  <c r="I154" i="13" s="1"/>
  <c r="C154" i="13"/>
  <c r="E149" i="13"/>
  <c r="D149" i="13"/>
  <c r="K149" i="13"/>
  <c r="L149" i="13" s="1"/>
  <c r="C149" i="13"/>
  <c r="E148" i="13"/>
  <c r="D148" i="13"/>
  <c r="K148" i="13"/>
  <c r="L148" i="13" s="1"/>
  <c r="C148" i="13"/>
  <c r="E147" i="13"/>
  <c r="D147" i="13"/>
  <c r="K147" i="13" s="1"/>
  <c r="L147" i="13" s="1"/>
  <c r="C147" i="13"/>
  <c r="E146" i="13"/>
  <c r="D146" i="13"/>
  <c r="K146" i="13"/>
  <c r="L146" i="13"/>
  <c r="C146" i="13"/>
  <c r="C10" i="13"/>
  <c r="D10" i="13"/>
  <c r="K10" i="13" s="1"/>
  <c r="L10" i="13" s="1"/>
  <c r="E10" i="13"/>
  <c r="C11" i="13"/>
  <c r="D11" i="13"/>
  <c r="E11" i="13"/>
  <c r="C12" i="13"/>
  <c r="D12" i="13"/>
  <c r="K12" i="13" s="1"/>
  <c r="L12" i="13" s="1"/>
  <c r="E12" i="13"/>
  <c r="C13" i="13"/>
  <c r="D13" i="13"/>
  <c r="K13" i="13" s="1"/>
  <c r="L13" i="13" s="1"/>
  <c r="E13" i="13"/>
  <c r="C18" i="13"/>
  <c r="D18" i="13"/>
  <c r="K18" i="13" s="1"/>
  <c r="L18" i="13" s="1"/>
  <c r="E18" i="13"/>
  <c r="S5" i="6"/>
  <c r="E51" i="6"/>
  <c r="D51" i="6"/>
  <c r="A160" i="2" s="1"/>
  <c r="E49" i="6"/>
  <c r="D49" i="6" s="1"/>
  <c r="A152" i="2" s="1"/>
  <c r="E43" i="6"/>
  <c r="D43" i="6" s="1"/>
  <c r="A128" i="2" s="1"/>
  <c r="E41" i="6"/>
  <c r="D41" i="6" s="1"/>
  <c r="A120" i="2" s="1"/>
  <c r="E39" i="6"/>
  <c r="D39" i="6"/>
  <c r="A112" i="2"/>
  <c r="E37" i="6"/>
  <c r="D37" i="6" s="1"/>
  <c r="A104" i="2" s="1"/>
  <c r="E31" i="6"/>
  <c r="D31" i="6"/>
  <c r="A80" i="2" s="1"/>
  <c r="E29" i="6"/>
  <c r="D29" i="6"/>
  <c r="A72" i="2" s="1"/>
  <c r="E27" i="6"/>
  <c r="D27" i="6"/>
  <c r="A64" i="2" s="1"/>
  <c r="E25" i="6"/>
  <c r="D25" i="6" s="1"/>
  <c r="A56" i="2" s="1"/>
  <c r="E19" i="6"/>
  <c r="D19" i="6" s="1"/>
  <c r="A32" i="2" s="1"/>
  <c r="E17" i="6"/>
  <c r="D17" i="6" s="1"/>
  <c r="E15" i="6"/>
  <c r="D15" i="6" s="1"/>
  <c r="A16" i="2" s="1"/>
  <c r="C16" i="2" s="1"/>
  <c r="E13" i="6"/>
  <c r="D13" i="6" s="1"/>
  <c r="A8" i="2" s="1"/>
  <c r="S4" i="6"/>
  <c r="S6" i="6"/>
  <c r="S7" i="6"/>
  <c r="S8" i="6"/>
  <c r="S9" i="6"/>
  <c r="S10" i="6"/>
  <c r="S11" i="6"/>
  <c r="S12" i="6"/>
  <c r="S13" i="6"/>
  <c r="S14" i="6"/>
  <c r="S15" i="6"/>
  <c r="S16" i="6"/>
  <c r="S17" i="6"/>
  <c r="S18" i="6"/>
  <c r="S19" i="6"/>
  <c r="S20" i="6"/>
  <c r="S21" i="6"/>
  <c r="S22" i="6"/>
  <c r="S23" i="6"/>
  <c r="S24" i="6"/>
  <c r="S25" i="6"/>
  <c r="S26" i="6"/>
  <c r="S27" i="6"/>
  <c r="S28" i="6"/>
  <c r="S29" i="6"/>
  <c r="S30" i="6"/>
  <c r="S31" i="6"/>
  <c r="S32" i="6"/>
  <c r="S33" i="6"/>
  <c r="S34" i="6"/>
  <c r="S35" i="6"/>
  <c r="S36" i="6"/>
  <c r="S3" i="6"/>
  <c r="I17" i="6"/>
  <c r="I23" i="6"/>
  <c r="I27" i="6"/>
  <c r="I37" i="6"/>
  <c r="I39" i="6"/>
  <c r="I43" i="6"/>
  <c r="I20" i="6"/>
  <c r="I30" i="6"/>
  <c r="I34" i="6"/>
  <c r="I36" i="6"/>
  <c r="I40" i="6"/>
  <c r="I44" i="6"/>
  <c r="I46" i="6"/>
  <c r="J10" i="14"/>
  <c r="B1" i="14"/>
  <c r="D6" i="14"/>
  <c r="C2" i="14"/>
  <c r="C2" i="13"/>
  <c r="D2" i="13"/>
  <c r="E2" i="13"/>
  <c r="C3" i="13"/>
  <c r="D3" i="13"/>
  <c r="E3" i="13"/>
  <c r="C4" i="13"/>
  <c r="D4" i="13"/>
  <c r="E4" i="13"/>
  <c r="C5" i="13"/>
  <c r="D5" i="13"/>
  <c r="K5" i="13"/>
  <c r="L5" i="13" s="1"/>
  <c r="E5" i="13"/>
  <c r="C19" i="13"/>
  <c r="D19" i="13"/>
  <c r="E19" i="13"/>
  <c r="C20" i="13"/>
  <c r="D20" i="13"/>
  <c r="K20" i="13"/>
  <c r="L20" i="13" s="1"/>
  <c r="E20" i="13"/>
  <c r="C21" i="13"/>
  <c r="D21" i="13"/>
  <c r="K21" i="13"/>
  <c r="L21" i="13" s="1"/>
  <c r="E21" i="13"/>
  <c r="B1" i="8"/>
  <c r="B2" i="8"/>
  <c r="C4" i="8"/>
  <c r="C6" i="8"/>
  <c r="C7" i="8"/>
  <c r="C8" i="8"/>
  <c r="C9" i="8"/>
  <c r="C10" i="8"/>
  <c r="D19" i="8"/>
  <c r="E19" i="8"/>
  <c r="H19" i="8"/>
  <c r="D20" i="8"/>
  <c r="E20" i="8"/>
  <c r="H20" i="8"/>
  <c r="D21" i="8"/>
  <c r="E21" i="8"/>
  <c r="H21" i="8"/>
  <c r="D22" i="8"/>
  <c r="E22" i="8"/>
  <c r="H22" i="8"/>
  <c r="C23" i="8"/>
  <c r="D23" i="8"/>
  <c r="E23" i="8"/>
  <c r="H23" i="8"/>
  <c r="C24" i="8"/>
  <c r="D24" i="8"/>
  <c r="E24" i="8"/>
  <c r="H24" i="8"/>
  <c r="C25" i="8"/>
  <c r="D25" i="8"/>
  <c r="E25" i="8"/>
  <c r="H25" i="8"/>
  <c r="D26" i="8"/>
  <c r="E26" i="8"/>
  <c r="H26" i="8"/>
  <c r="D27" i="8"/>
  <c r="E27" i="8"/>
  <c r="H27" i="8"/>
  <c r="D28" i="8"/>
  <c r="E28" i="8"/>
  <c r="H28" i="8"/>
  <c r="D29" i="8"/>
  <c r="E29" i="8"/>
  <c r="H29" i="8"/>
  <c r="D30" i="8"/>
  <c r="E30" i="8"/>
  <c r="H30" i="8"/>
  <c r="C31" i="8"/>
  <c r="D31" i="8"/>
  <c r="E31" i="8"/>
  <c r="H31" i="8"/>
  <c r="C32" i="8"/>
  <c r="D32" i="8"/>
  <c r="E32" i="8"/>
  <c r="H32" i="8"/>
  <c r="C33" i="8"/>
  <c r="D33" i="8"/>
  <c r="E33" i="8"/>
  <c r="H33" i="8"/>
  <c r="D34" i="8"/>
  <c r="E34" i="8"/>
  <c r="H34" i="8"/>
  <c r="D35" i="8"/>
  <c r="E35" i="8"/>
  <c r="H35" i="8"/>
  <c r="D36" i="8"/>
  <c r="E36" i="8"/>
  <c r="H36" i="8"/>
  <c r="C37" i="8"/>
  <c r="D37" i="8"/>
  <c r="E37" i="8"/>
  <c r="H37" i="8"/>
  <c r="D38" i="8"/>
  <c r="E38" i="8"/>
  <c r="H38" i="8"/>
  <c r="C39" i="8"/>
  <c r="D39" i="8"/>
  <c r="E39" i="8"/>
  <c r="H39" i="8"/>
  <c r="C40" i="8"/>
  <c r="D40" i="8"/>
  <c r="E40" i="8"/>
  <c r="H40" i="8"/>
  <c r="C41" i="8"/>
  <c r="D41" i="8"/>
  <c r="E41" i="8"/>
  <c r="H41" i="8"/>
  <c r="D42" i="8"/>
  <c r="E42" i="8"/>
  <c r="H42" i="8"/>
  <c r="D43" i="8"/>
  <c r="E43" i="8"/>
  <c r="H43" i="8"/>
  <c r="D44" i="8"/>
  <c r="E44" i="8"/>
  <c r="H44" i="8"/>
  <c r="D45" i="8"/>
  <c r="E45" i="8"/>
  <c r="H45" i="8"/>
  <c r="D46" i="8"/>
  <c r="E46" i="8"/>
  <c r="H46" i="8"/>
  <c r="C47" i="8"/>
  <c r="D47" i="8"/>
  <c r="E47" i="8"/>
  <c r="H47" i="8"/>
  <c r="C48" i="8"/>
  <c r="D48" i="8"/>
  <c r="E48" i="8"/>
  <c r="H48" i="8"/>
  <c r="C49" i="8"/>
  <c r="D49" i="8"/>
  <c r="E49" i="8"/>
  <c r="H49" i="8"/>
  <c r="D50" i="8"/>
  <c r="E50" i="8"/>
  <c r="H50" i="8"/>
  <c r="D51" i="8"/>
  <c r="E51" i="8"/>
  <c r="H51" i="8"/>
  <c r="D52" i="8"/>
  <c r="E52" i="8"/>
  <c r="H52" i="8"/>
  <c r="D53" i="8"/>
  <c r="E53" i="8"/>
  <c r="H53" i="8"/>
  <c r="D54" i="8"/>
  <c r="E54" i="8"/>
  <c r="H54" i="8"/>
  <c r="D55" i="8"/>
  <c r="E55" i="8"/>
  <c r="H55" i="8"/>
  <c r="D56" i="8"/>
  <c r="E56" i="8"/>
  <c r="H56" i="8"/>
  <c r="D57" i="8"/>
  <c r="E57" i="8"/>
  <c r="H57" i="8"/>
  <c r="D58" i="8"/>
  <c r="E58" i="8"/>
  <c r="H58" i="8"/>
  <c r="D59" i="8"/>
  <c r="E59" i="8"/>
  <c r="H59" i="8"/>
  <c r="D60" i="8"/>
  <c r="E60" i="8"/>
  <c r="H60" i="8"/>
  <c r="D61" i="8"/>
  <c r="E61" i="8"/>
  <c r="H61" i="8"/>
  <c r="D62" i="8"/>
  <c r="E62" i="8"/>
  <c r="H62" i="8"/>
  <c r="D63" i="8"/>
  <c r="E63" i="8"/>
  <c r="H63" i="8"/>
  <c r="D64" i="8"/>
  <c r="E64" i="8"/>
  <c r="H64" i="8"/>
  <c r="D65" i="8"/>
  <c r="E65" i="8"/>
  <c r="H65" i="8"/>
  <c r="D66" i="8"/>
  <c r="E66" i="8"/>
  <c r="H66" i="8"/>
  <c r="D67" i="8"/>
  <c r="E67" i="8"/>
  <c r="H67" i="8"/>
  <c r="D68" i="8"/>
  <c r="E68" i="8"/>
  <c r="H68" i="8"/>
  <c r="D69" i="8"/>
  <c r="E69" i="8"/>
  <c r="H69" i="8"/>
  <c r="D70" i="8"/>
  <c r="E70" i="8"/>
  <c r="H70" i="8"/>
  <c r="D71" i="8"/>
  <c r="E71" i="8"/>
  <c r="H71" i="8"/>
  <c r="D72" i="8"/>
  <c r="E72" i="8"/>
  <c r="H72" i="8"/>
  <c r="D73" i="8"/>
  <c r="E73" i="8"/>
  <c r="H73" i="8"/>
  <c r="D74" i="8"/>
  <c r="E74" i="8"/>
  <c r="H74" i="8"/>
  <c r="D75" i="8"/>
  <c r="E75" i="8"/>
  <c r="H75" i="8"/>
  <c r="D76" i="8"/>
  <c r="E76" i="8"/>
  <c r="H76" i="8"/>
  <c r="D77" i="8"/>
  <c r="E77" i="8"/>
  <c r="H77" i="8"/>
  <c r="D78" i="8"/>
  <c r="E78" i="8"/>
  <c r="H78" i="8"/>
  <c r="D79" i="8"/>
  <c r="E79" i="8"/>
  <c r="H79" i="8"/>
  <c r="D80" i="8"/>
  <c r="E80" i="8"/>
  <c r="H80" i="8"/>
  <c r="D81" i="8"/>
  <c r="E81" i="8"/>
  <c r="H81" i="8"/>
  <c r="D82" i="8"/>
  <c r="E82" i="8"/>
  <c r="H82" i="8"/>
  <c r="D83" i="8"/>
  <c r="E83" i="8"/>
  <c r="H83" i="8"/>
  <c r="D84" i="8"/>
  <c r="E84" i="8"/>
  <c r="H84" i="8"/>
  <c r="D85" i="8"/>
  <c r="E85" i="8"/>
  <c r="H85" i="8"/>
  <c r="D86" i="8"/>
  <c r="E86" i="8"/>
  <c r="H86" i="8"/>
  <c r="D87" i="8"/>
  <c r="E87" i="8"/>
  <c r="H87" i="8"/>
  <c r="D88" i="8"/>
  <c r="E88" i="8"/>
  <c r="H88" i="8"/>
  <c r="D89" i="8"/>
  <c r="E89" i="8"/>
  <c r="H89" i="8"/>
  <c r="D90" i="8"/>
  <c r="E90" i="8"/>
  <c r="H90" i="8"/>
  <c r="D91" i="8"/>
  <c r="E91" i="8"/>
  <c r="H91" i="8"/>
  <c r="D92" i="8"/>
  <c r="E92" i="8"/>
  <c r="H92" i="8"/>
  <c r="D93" i="8"/>
  <c r="E93" i="8"/>
  <c r="H93" i="8"/>
  <c r="D94" i="8"/>
  <c r="E94" i="8"/>
  <c r="H94" i="8"/>
  <c r="D95" i="8"/>
  <c r="E95" i="8"/>
  <c r="H95" i="8"/>
  <c r="D96" i="8"/>
  <c r="E96" i="8"/>
  <c r="H96" i="8"/>
  <c r="D97" i="8"/>
  <c r="E97" i="8"/>
  <c r="H97" i="8"/>
  <c r="D98" i="8"/>
  <c r="E98" i="8"/>
  <c r="H98" i="8"/>
  <c r="D99" i="8"/>
  <c r="E99" i="8"/>
  <c r="H99" i="8"/>
  <c r="D100" i="8"/>
  <c r="E100" i="8"/>
  <c r="H100" i="8"/>
  <c r="D101" i="8"/>
  <c r="E101" i="8"/>
  <c r="H101" i="8"/>
  <c r="D102" i="8"/>
  <c r="E102" i="8"/>
  <c r="H102" i="8"/>
  <c r="D103" i="8"/>
  <c r="E103" i="8"/>
  <c r="H103" i="8"/>
  <c r="D104" i="8"/>
  <c r="E104" i="8"/>
  <c r="H104" i="8"/>
  <c r="D105" i="8"/>
  <c r="E105" i="8"/>
  <c r="H105" i="8"/>
  <c r="D106" i="8"/>
  <c r="E106" i="8"/>
  <c r="H106" i="8"/>
  <c r="D107" i="8"/>
  <c r="E107" i="8"/>
  <c r="H107" i="8"/>
  <c r="D108" i="8"/>
  <c r="E108" i="8"/>
  <c r="H108" i="8"/>
  <c r="D109" i="8"/>
  <c r="E109" i="8"/>
  <c r="H109" i="8"/>
  <c r="D110" i="8"/>
  <c r="E110" i="8"/>
  <c r="H110" i="8"/>
  <c r="D112" i="8"/>
  <c r="E112" i="8"/>
  <c r="H112" i="8"/>
  <c r="D113" i="8"/>
  <c r="E113" i="8"/>
  <c r="H113" i="8"/>
  <c r="D114" i="8"/>
  <c r="E114" i="8"/>
  <c r="H114" i="8"/>
  <c r="D115" i="8"/>
  <c r="E115" i="8"/>
  <c r="H115" i="8"/>
  <c r="D116" i="8"/>
  <c r="E116" i="8"/>
  <c r="H116" i="8"/>
  <c r="D117" i="8"/>
  <c r="E117" i="8"/>
  <c r="H117" i="8"/>
  <c r="D118" i="8"/>
  <c r="E118" i="8"/>
  <c r="H118" i="8"/>
  <c r="D119" i="8"/>
  <c r="E119" i="8"/>
  <c r="H119" i="8"/>
  <c r="D120" i="8"/>
  <c r="E120" i="8"/>
  <c r="H120" i="8"/>
  <c r="D121" i="8"/>
  <c r="E121" i="8"/>
  <c r="H121" i="8"/>
  <c r="D122" i="8"/>
  <c r="E122" i="8"/>
  <c r="H122" i="8"/>
  <c r="D123" i="8"/>
  <c r="E123" i="8"/>
  <c r="H123" i="8"/>
  <c r="D124" i="8"/>
  <c r="E124" i="8"/>
  <c r="H124" i="8"/>
  <c r="D125" i="8"/>
  <c r="E125" i="8"/>
  <c r="H125" i="8"/>
  <c r="D126" i="8"/>
  <c r="E126" i="8"/>
  <c r="H126" i="8"/>
  <c r="D127" i="8"/>
  <c r="E127" i="8"/>
  <c r="H127" i="8"/>
  <c r="D128" i="8"/>
  <c r="E128" i="8"/>
  <c r="H128" i="8"/>
  <c r="D129" i="8"/>
  <c r="E129" i="8"/>
  <c r="H129" i="8"/>
  <c r="D130" i="8"/>
  <c r="E130" i="8"/>
  <c r="H130" i="8"/>
  <c r="D131" i="8"/>
  <c r="E131" i="8"/>
  <c r="H131" i="8"/>
  <c r="D132" i="8"/>
  <c r="E132" i="8"/>
  <c r="H132" i="8"/>
  <c r="D133" i="8"/>
  <c r="E133" i="8"/>
  <c r="H133" i="8"/>
  <c r="D134" i="8"/>
  <c r="E134" i="8"/>
  <c r="H134" i="8"/>
  <c r="D135" i="8"/>
  <c r="E135" i="8"/>
  <c r="H135" i="8"/>
  <c r="D136" i="8"/>
  <c r="E136" i="8"/>
  <c r="H136" i="8"/>
  <c r="D137" i="8"/>
  <c r="E137" i="8"/>
  <c r="H137" i="8"/>
  <c r="D138" i="8"/>
  <c r="E138" i="8"/>
  <c r="H138" i="8"/>
  <c r="D139" i="8"/>
  <c r="E139" i="8"/>
  <c r="H139" i="8"/>
  <c r="D140" i="8"/>
  <c r="E140" i="8"/>
  <c r="H140" i="8"/>
  <c r="D141" i="8"/>
  <c r="E141" i="8"/>
  <c r="H141" i="8"/>
  <c r="D142" i="8"/>
  <c r="E142" i="8"/>
  <c r="H142" i="8"/>
  <c r="D143" i="8"/>
  <c r="E143" i="8"/>
  <c r="H143" i="8"/>
  <c r="D144" i="8"/>
  <c r="E144" i="8"/>
  <c r="H144" i="8"/>
  <c r="D145" i="8"/>
  <c r="E145" i="8"/>
  <c r="H145" i="8"/>
  <c r="D146" i="8"/>
  <c r="E146" i="8"/>
  <c r="H146" i="8"/>
  <c r="D147" i="8"/>
  <c r="E147" i="8"/>
  <c r="H147" i="8"/>
  <c r="D148" i="8"/>
  <c r="E148" i="8"/>
  <c r="H148" i="8"/>
  <c r="D149" i="8"/>
  <c r="E149" i="8"/>
  <c r="H149" i="8"/>
  <c r="D150" i="8"/>
  <c r="E150" i="8"/>
  <c r="H150" i="8"/>
  <c r="D151" i="8"/>
  <c r="E151" i="8"/>
  <c r="H151"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K11" i="3"/>
  <c r="K12" i="3"/>
  <c r="K13" i="3"/>
  <c r="K14" i="3"/>
  <c r="K19" i="3"/>
  <c r="K20" i="3"/>
  <c r="K21" i="3"/>
  <c r="K22" i="3"/>
  <c r="K27" i="3"/>
  <c r="K28" i="3"/>
  <c r="K29" i="3"/>
  <c r="K30" i="3"/>
  <c r="K35" i="3"/>
  <c r="K36" i="3"/>
  <c r="K37" i="3"/>
  <c r="K38" i="3"/>
  <c r="C1" i="2"/>
  <c r="E2" i="2"/>
  <c r="F210" i="2"/>
  <c r="U210" i="2"/>
  <c r="C79" i="9"/>
  <c r="K79" i="9"/>
  <c r="B1" i="1"/>
  <c r="C2" i="1"/>
  <c r="D42" i="1"/>
  <c r="N42" i="1"/>
  <c r="C174" i="8"/>
  <c r="C132" i="8"/>
  <c r="C38" i="8"/>
  <c r="C170" i="8"/>
  <c r="C34" i="8"/>
  <c r="C92" i="8"/>
  <c r="C58" i="8"/>
  <c r="I13" i="6"/>
  <c r="C146" i="8"/>
  <c r="C164" i="8"/>
  <c r="C157" i="8"/>
  <c r="C148" i="8"/>
  <c r="C126" i="8"/>
  <c r="C69" i="8"/>
  <c r="C59" i="8"/>
  <c r="C109" i="8"/>
  <c r="C107" i="8"/>
  <c r="C99" i="8"/>
  <c r="C86" i="8"/>
  <c r="C85" i="8"/>
  <c r="C83" i="8"/>
  <c r="C77" i="8"/>
  <c r="C76" i="8"/>
  <c r="C54" i="8"/>
  <c r="C36" i="8"/>
  <c r="C30" i="8"/>
  <c r="C28" i="8"/>
  <c r="C27" i="8"/>
  <c r="I16" i="6"/>
  <c r="C42" i="8"/>
  <c r="C90" i="8"/>
  <c r="C154" i="8"/>
  <c r="AP35" i="3"/>
  <c r="H28" i="3"/>
  <c r="K26" i="14" s="1"/>
  <c r="E132" i="3"/>
  <c r="W132" i="3" s="1"/>
  <c r="R163" i="3"/>
  <c r="C21" i="8"/>
  <c r="C179" i="8"/>
  <c r="C187" i="8"/>
  <c r="G99" i="3"/>
  <c r="Y99" i="3" s="1"/>
  <c r="AP99" i="3"/>
  <c r="J150" i="3"/>
  <c r="L124" i="3"/>
  <c r="E174" i="3"/>
  <c r="W174" i="3" s="1"/>
  <c r="C156" i="8"/>
  <c r="C163" i="8"/>
  <c r="C173" i="8"/>
  <c r="O166" i="3"/>
  <c r="G174" i="3"/>
  <c r="Y174" i="3"/>
  <c r="L174" i="3"/>
  <c r="O174" i="3"/>
  <c r="U174" i="3"/>
  <c r="C181" i="8"/>
  <c r="C180" i="8"/>
  <c r="AP174" i="3"/>
  <c r="C189" i="8"/>
  <c r="M148" i="3"/>
  <c r="I86" i="14"/>
  <c r="C150" i="8"/>
  <c r="C149" i="8"/>
  <c r="C147" i="8"/>
  <c r="C131" i="8"/>
  <c r="C125" i="8"/>
  <c r="E116" i="3"/>
  <c r="W116" i="3"/>
  <c r="U116" i="3"/>
  <c r="J116" i="3"/>
  <c r="C61" i="8"/>
  <c r="J92" i="3"/>
  <c r="C110" i="8"/>
  <c r="C102" i="8"/>
  <c r="F76" i="3"/>
  <c r="X76" i="3"/>
  <c r="C100" i="8"/>
  <c r="G67" i="3"/>
  <c r="Y67" i="3" s="1"/>
  <c r="C94" i="8"/>
  <c r="C93" i="8"/>
  <c r="I70" i="3"/>
  <c r="Z70" i="3" s="1"/>
  <c r="C78" i="8"/>
  <c r="C53" i="8"/>
  <c r="C35" i="8"/>
  <c r="O28" i="3"/>
  <c r="C45" i="8"/>
  <c r="C43" i="8"/>
  <c r="C22" i="8"/>
  <c r="AN158" i="3"/>
  <c r="Q174" i="3"/>
  <c r="T174" i="3"/>
  <c r="AN116" i="3"/>
  <c r="U70" i="3"/>
  <c r="F10" i="14"/>
  <c r="L181" i="3"/>
  <c r="AN174" i="3"/>
  <c r="I174" i="3"/>
  <c r="Z174" i="3"/>
  <c r="J174" i="3"/>
  <c r="R174" i="3"/>
  <c r="F174" i="3"/>
  <c r="X174" i="3"/>
  <c r="M174" i="3"/>
  <c r="AP166" i="3"/>
  <c r="U166" i="3"/>
  <c r="M166" i="3"/>
  <c r="I96" i="14"/>
  <c r="AN166" i="3"/>
  <c r="E166" i="3"/>
  <c r="E96" i="14"/>
  <c r="G166" i="3"/>
  <c r="C96" i="14" s="1"/>
  <c r="Y166" i="3"/>
  <c r="H166" i="3"/>
  <c r="K96" i="14"/>
  <c r="J166" i="3"/>
  <c r="AO166" i="3" s="1"/>
  <c r="F166" i="3"/>
  <c r="X166" i="3" s="1"/>
  <c r="L166" i="3"/>
  <c r="R166" i="3"/>
  <c r="N166" i="3"/>
  <c r="Q163" i="3"/>
  <c r="AC163" i="3" s="1"/>
  <c r="AE163" i="3" s="1"/>
  <c r="J163" i="3"/>
  <c r="AP163" i="3"/>
  <c r="K154" i="13"/>
  <c r="L154" i="13" s="1"/>
  <c r="O163" i="3"/>
  <c r="U163" i="3"/>
  <c r="E163" i="3"/>
  <c r="W163" i="3" s="1"/>
  <c r="D163" i="3"/>
  <c r="P163" i="3" s="1"/>
  <c r="AN163" i="3"/>
  <c r="L163" i="3"/>
  <c r="G163" i="3"/>
  <c r="Y163" i="3" s="1"/>
  <c r="C93" i="14"/>
  <c r="O158" i="3"/>
  <c r="U155" i="3"/>
  <c r="R155" i="3"/>
  <c r="L155" i="3"/>
  <c r="J155" i="3"/>
  <c r="AO155" i="3"/>
  <c r="M155" i="3"/>
  <c r="I89" i="14" s="1"/>
  <c r="O155" i="3"/>
  <c r="F155" i="3"/>
  <c r="X155" i="3" s="1"/>
  <c r="AP155" i="3"/>
  <c r="G155" i="3"/>
  <c r="Y155" i="3"/>
  <c r="H155" i="3"/>
  <c r="K89" i="14" s="1"/>
  <c r="E155" i="3"/>
  <c r="E89" i="14"/>
  <c r="AN155" i="3"/>
  <c r="Q155" i="3"/>
  <c r="D155" i="3"/>
  <c r="R148" i="3"/>
  <c r="AP148" i="3"/>
  <c r="H148" i="3"/>
  <c r="K86" i="14" s="1"/>
  <c r="F148" i="3"/>
  <c r="X148" i="3" s="1"/>
  <c r="G132" i="3"/>
  <c r="I132" i="3"/>
  <c r="Z132" i="3"/>
  <c r="O124" i="3"/>
  <c r="D124" i="3"/>
  <c r="V124" i="3" s="1"/>
  <c r="G124" i="3"/>
  <c r="Y124" i="3" s="1"/>
  <c r="M100" i="3"/>
  <c r="I62" i="14" s="1"/>
  <c r="O100" i="3"/>
  <c r="F83" i="13"/>
  <c r="I92" i="3"/>
  <c r="AA92" i="3" s="1"/>
  <c r="J84" i="3"/>
  <c r="I84" i="3"/>
  <c r="N84" i="3"/>
  <c r="F84" i="3"/>
  <c r="X84" i="3"/>
  <c r="L84" i="3"/>
  <c r="Q84" i="3"/>
  <c r="T84" i="3" s="1"/>
  <c r="O84" i="3"/>
  <c r="AP84" i="3"/>
  <c r="M84" i="3"/>
  <c r="I54" i="14" s="1"/>
  <c r="AN84" i="3"/>
  <c r="E84" i="3"/>
  <c r="W84" i="3" s="1"/>
  <c r="H84" i="3"/>
  <c r="K54" i="14"/>
  <c r="R84" i="3"/>
  <c r="G84" i="3"/>
  <c r="F74" i="13"/>
  <c r="AN77" i="3"/>
  <c r="AP76" i="3"/>
  <c r="D59" i="3"/>
  <c r="I59" i="3"/>
  <c r="Z59" i="3"/>
  <c r="O59" i="3"/>
  <c r="D51" i="3"/>
  <c r="E46" i="3"/>
  <c r="L46" i="3"/>
  <c r="E36" i="3"/>
  <c r="W36" i="3" s="1"/>
  <c r="AP36" i="3"/>
  <c r="L36" i="3"/>
  <c r="O36" i="3"/>
  <c r="I36" i="3"/>
  <c r="Z36" i="3" s="1"/>
  <c r="F21" i="13"/>
  <c r="N76" i="3"/>
  <c r="N102" i="3"/>
  <c r="N155" i="3"/>
  <c r="N132" i="3"/>
  <c r="N174" i="3"/>
  <c r="N116" i="3"/>
  <c r="C89" i="14"/>
  <c r="C74" i="14"/>
  <c r="C190" i="8"/>
  <c r="C44" i="8"/>
  <c r="O20" i="3"/>
  <c r="R19" i="3"/>
  <c r="L14" i="3"/>
  <c r="D166" i="3"/>
  <c r="I166" i="3"/>
  <c r="Z166" i="3"/>
  <c r="Q166" i="3"/>
  <c r="C98" i="8"/>
  <c r="C162" i="8"/>
  <c r="C138" i="8"/>
  <c r="C114" i="8"/>
  <c r="C66" i="8"/>
  <c r="C82" i="8"/>
  <c r="G4" i="13"/>
  <c r="O4" i="13"/>
  <c r="C50" i="8"/>
  <c r="C26" i="8"/>
  <c r="C106" i="8"/>
  <c r="C8" i="2"/>
  <c r="I26" i="6"/>
  <c r="C186" i="8"/>
  <c r="C74" i="8"/>
  <c r="C130" i="8"/>
  <c r="F42" i="13"/>
  <c r="M163" i="3"/>
  <c r="I93" i="14"/>
  <c r="H163" i="3"/>
  <c r="K93" i="14" s="1"/>
  <c r="C178" i="8"/>
  <c r="Q20" i="3"/>
  <c r="AC20" i="3" s="1"/>
  <c r="AE20" i="3" s="1"/>
  <c r="Q14" i="3"/>
  <c r="T14" i="3"/>
  <c r="D116" i="3"/>
  <c r="K171" i="13"/>
  <c r="L171" i="13" s="1"/>
  <c r="B165" i="13"/>
  <c r="G138" i="13"/>
  <c r="W166" i="3"/>
  <c r="F165" i="13"/>
  <c r="F37" i="13"/>
  <c r="A40" i="4"/>
  <c r="C40" i="4" s="1"/>
  <c r="G37" i="13"/>
  <c r="O37" i="13"/>
  <c r="F36" i="13"/>
  <c r="G42" i="13"/>
  <c r="O42" i="13" s="1"/>
  <c r="G154" i="13"/>
  <c r="O154" i="13"/>
  <c r="B36" i="13"/>
  <c r="F154" i="13"/>
  <c r="B91" i="13"/>
  <c r="A45" i="4"/>
  <c r="C45" i="4"/>
  <c r="G74" i="13"/>
  <c r="O74" i="13"/>
  <c r="A133" i="4"/>
  <c r="C133" i="4" s="1"/>
  <c r="F130" i="13"/>
  <c r="G109" i="13"/>
  <c r="G93" i="13"/>
  <c r="O93" i="13"/>
  <c r="B109" i="13"/>
  <c r="K37" i="13"/>
  <c r="L37" i="13"/>
  <c r="B74" i="13"/>
  <c r="G130" i="13"/>
  <c r="O130" i="13"/>
  <c r="G149" i="13"/>
  <c r="O149" i="13"/>
  <c r="B18" i="13"/>
  <c r="A79" i="4"/>
  <c r="C79" i="4"/>
  <c r="G76" i="13"/>
  <c r="O76" i="13" s="1"/>
  <c r="B76" i="13"/>
  <c r="G20" i="13"/>
  <c r="O20" i="13"/>
  <c r="G27" i="13"/>
  <c r="O27" i="13"/>
  <c r="G107" i="13"/>
  <c r="B83" i="13"/>
  <c r="G83" i="13"/>
  <c r="O83" i="13"/>
  <c r="A86" i="4"/>
  <c r="C86" i="4"/>
  <c r="F101" i="13"/>
  <c r="B139" i="13"/>
  <c r="G139" i="13"/>
  <c r="O139" i="13" s="1"/>
  <c r="A104" i="4"/>
  <c r="C104" i="4"/>
  <c r="A46" i="4"/>
  <c r="C46" i="4"/>
  <c r="G43" i="13"/>
  <c r="O43" i="13"/>
  <c r="B43" i="13"/>
  <c r="F43" i="13"/>
  <c r="B28" i="13"/>
  <c r="F28" i="13"/>
  <c r="G13" i="13"/>
  <c r="O13" i="13"/>
  <c r="G21" i="13"/>
  <c r="O21" i="13"/>
  <c r="B21" i="13"/>
  <c r="A24" i="4"/>
  <c r="C24" i="4" s="1"/>
  <c r="G36" i="13"/>
  <c r="O36" i="13" s="1"/>
  <c r="A64" i="4"/>
  <c r="C64" i="4" s="1"/>
  <c r="F61" i="13"/>
  <c r="B61" i="13"/>
  <c r="G61" i="13"/>
  <c r="O61" i="13" s="1"/>
  <c r="F141" i="13"/>
  <c r="F163" i="13"/>
  <c r="G101" i="13"/>
  <c r="O101" i="13" s="1"/>
  <c r="G140" i="13"/>
  <c r="A47" i="4"/>
  <c r="C47" i="4" s="1"/>
  <c r="A69" i="4"/>
  <c r="C69" i="4"/>
  <c r="F66" i="13"/>
  <c r="F44" i="13"/>
  <c r="G29" i="13"/>
  <c r="O29" i="13"/>
  <c r="G52" i="13"/>
  <c r="AP21" i="3"/>
  <c r="AN29" i="3"/>
  <c r="A61" i="4"/>
  <c r="C61" i="4"/>
  <c r="AN157" i="3"/>
  <c r="G163" i="13"/>
  <c r="O163" i="13" s="1"/>
  <c r="H163" i="13"/>
  <c r="N163" i="13" s="1"/>
  <c r="B163" i="13"/>
  <c r="F13" i="13"/>
  <c r="B149" i="13"/>
  <c r="A152" i="4"/>
  <c r="C152" i="4"/>
  <c r="G125" i="13"/>
  <c r="O125" i="13" s="1"/>
  <c r="B44" i="13"/>
  <c r="B29" i="13"/>
  <c r="Q13" i="3"/>
  <c r="AC13" i="3"/>
  <c r="AE13" i="3" s="1"/>
  <c r="M77" i="3"/>
  <c r="I51" i="14"/>
  <c r="F157" i="3"/>
  <c r="X157" i="3" s="1"/>
  <c r="M172" i="3"/>
  <c r="F29" i="13"/>
  <c r="I165" i="3"/>
  <c r="Z165" i="3" s="1"/>
  <c r="A16" i="4"/>
  <c r="C16" i="4"/>
  <c r="G66" i="13"/>
  <c r="O66" i="13" s="1"/>
  <c r="N13" i="3"/>
  <c r="O13" i="3"/>
  <c r="L13" i="3"/>
  <c r="D13" i="3"/>
  <c r="E21" i="3"/>
  <c r="U21" i="3"/>
  <c r="M21" i="3"/>
  <c r="I23" i="14" s="1"/>
  <c r="F21" i="3"/>
  <c r="X21" i="3" s="1"/>
  <c r="R29" i="3"/>
  <c r="Q29" i="3"/>
  <c r="T29" i="3"/>
  <c r="U29" i="3"/>
  <c r="M29" i="3"/>
  <c r="I27" i="14" s="1"/>
  <c r="H45" i="3"/>
  <c r="K35" i="14" s="1"/>
  <c r="I45" i="3"/>
  <c r="G53" i="3"/>
  <c r="Y53" i="3"/>
  <c r="Q53" i="3"/>
  <c r="T53" i="3" s="1"/>
  <c r="AN53" i="3"/>
  <c r="H53" i="3"/>
  <c r="K39" i="14" s="1"/>
  <c r="E53" i="3"/>
  <c r="E39" i="14" s="1"/>
  <c r="L53" i="3"/>
  <c r="I69" i="3"/>
  <c r="AA69" i="3" s="1"/>
  <c r="H69" i="3"/>
  <c r="K47" i="14"/>
  <c r="O69" i="3"/>
  <c r="L69" i="3"/>
  <c r="AP77" i="3"/>
  <c r="E77" i="3"/>
  <c r="H77" i="3"/>
  <c r="K51" i="14" s="1"/>
  <c r="F77" i="3"/>
  <c r="X77" i="3"/>
  <c r="R77" i="3"/>
  <c r="I108" i="3"/>
  <c r="Z108" i="3" s="1"/>
  <c r="L108" i="3"/>
  <c r="O108" i="3"/>
  <c r="AP108" i="3"/>
  <c r="G108" i="3"/>
  <c r="M108" i="3"/>
  <c r="I66" i="14" s="1"/>
  <c r="J108" i="3"/>
  <c r="N108" i="3"/>
  <c r="E108" i="3"/>
  <c r="E66" i="14" s="1"/>
  <c r="Q108" i="3"/>
  <c r="T108" i="3" s="1"/>
  <c r="R108" i="3"/>
  <c r="AN108" i="3"/>
  <c r="D108" i="3"/>
  <c r="F108" i="3"/>
  <c r="X108" i="3"/>
  <c r="A8" i="4"/>
  <c r="C8" i="4" s="1"/>
  <c r="G5" i="13"/>
  <c r="O5" i="13"/>
  <c r="G77" i="13"/>
  <c r="O77" i="13"/>
  <c r="F77" i="13"/>
  <c r="E142" i="3"/>
  <c r="W142" i="3"/>
  <c r="B114" i="13"/>
  <c r="G114" i="13"/>
  <c r="B132" i="13"/>
  <c r="G139" i="3"/>
  <c r="B50" i="13"/>
  <c r="G50" i="13"/>
  <c r="O50" i="13"/>
  <c r="G102" i="3"/>
  <c r="Y102" i="3" s="1"/>
  <c r="L109" i="3"/>
  <c r="R109" i="3"/>
  <c r="D109" i="3"/>
  <c r="E109" i="3"/>
  <c r="E67" i="14" s="1"/>
  <c r="O109" i="3"/>
  <c r="AN109" i="3"/>
  <c r="N109" i="3"/>
  <c r="AP116" i="3"/>
  <c r="F116" i="3"/>
  <c r="X116" i="3" s="1"/>
  <c r="I116" i="3"/>
  <c r="Z116" i="3" s="1"/>
  <c r="R116" i="3"/>
  <c r="G116" i="3"/>
  <c r="Y116" i="3" s="1"/>
  <c r="O116" i="3"/>
  <c r="Q116" i="3"/>
  <c r="AC116" i="3" s="1"/>
  <c r="AE116" i="3" s="1"/>
  <c r="AL116" i="3" s="1"/>
  <c r="L116" i="3"/>
  <c r="M116" i="3"/>
  <c r="I70" i="14" s="1"/>
  <c r="H116" i="3"/>
  <c r="K70" i="14"/>
  <c r="AP124" i="3"/>
  <c r="R124" i="3"/>
  <c r="M124" i="3"/>
  <c r="I74" i="14"/>
  <c r="AN124" i="3"/>
  <c r="E124" i="3"/>
  <c r="N124" i="3"/>
  <c r="H124" i="3"/>
  <c r="K74" i="14" s="1"/>
  <c r="U124" i="3"/>
  <c r="F124" i="3"/>
  <c r="X124" i="3"/>
  <c r="J124" i="3"/>
  <c r="AO124" i="3" s="1"/>
  <c r="I124" i="3"/>
  <c r="Z124" i="3"/>
  <c r="Q124" i="3"/>
  <c r="AC124" i="3"/>
  <c r="AE124" i="3" s="1"/>
  <c r="J132" i="3"/>
  <c r="L132" i="3"/>
  <c r="D132" i="3"/>
  <c r="H132" i="3"/>
  <c r="K78" i="14"/>
  <c r="R132" i="3"/>
  <c r="Q132" i="3"/>
  <c r="T132" i="3" s="1"/>
  <c r="AP132" i="3"/>
  <c r="M132" i="3"/>
  <c r="I78" i="14" s="1"/>
  <c r="F132" i="3"/>
  <c r="X132" i="3"/>
  <c r="U132" i="3"/>
  <c r="AN132" i="3"/>
  <c r="O132" i="3"/>
  <c r="H140" i="3"/>
  <c r="K82" i="14"/>
  <c r="F140" i="3"/>
  <c r="X140" i="3" s="1"/>
  <c r="AP140" i="3"/>
  <c r="AN140" i="3"/>
  <c r="G140" i="3"/>
  <c r="C82" i="14" s="1"/>
  <c r="U140" i="3"/>
  <c r="M147" i="3"/>
  <c r="I85" i="14" s="1"/>
  <c r="R147" i="3"/>
  <c r="L147" i="3"/>
  <c r="D150" i="3"/>
  <c r="V150" i="3"/>
  <c r="F150" i="3"/>
  <c r="X150" i="3"/>
  <c r="M150" i="3"/>
  <c r="I88" i="14" s="1"/>
  <c r="E150" i="3"/>
  <c r="W150" i="3"/>
  <c r="Q150" i="3"/>
  <c r="L150" i="3"/>
  <c r="E157" i="3"/>
  <c r="W157" i="3"/>
  <c r="E91" i="14"/>
  <c r="O157" i="3"/>
  <c r="G157" i="3"/>
  <c r="C91" i="14"/>
  <c r="J157" i="3"/>
  <c r="AO157" i="3" s="1"/>
  <c r="D157" i="3"/>
  <c r="D75" i="3"/>
  <c r="L75" i="3"/>
  <c r="I83" i="3"/>
  <c r="Z83" i="3" s="1"/>
  <c r="G83" i="3"/>
  <c r="E83" i="3"/>
  <c r="W83" i="3" s="1"/>
  <c r="L99" i="3"/>
  <c r="J99" i="3"/>
  <c r="D99" i="3"/>
  <c r="F99" i="3"/>
  <c r="X99" i="3" s="1"/>
  <c r="N99" i="3"/>
  <c r="M99" i="3"/>
  <c r="I61" i="14" s="1"/>
  <c r="R99" i="3"/>
  <c r="U99" i="3"/>
  <c r="AN99" i="3"/>
  <c r="O99" i="3"/>
  <c r="H99" i="3"/>
  <c r="K61" i="14"/>
  <c r="I99" i="3"/>
  <c r="Z99" i="3" s="1"/>
  <c r="E99" i="3"/>
  <c r="E61" i="14"/>
  <c r="Q99" i="3"/>
  <c r="T99" i="3" s="1"/>
  <c r="G14" i="3"/>
  <c r="E14" i="3"/>
  <c r="M14" i="3"/>
  <c r="I20" i="14" s="1"/>
  <c r="J14" i="3"/>
  <c r="N14" i="3"/>
  <c r="G20" i="3"/>
  <c r="Y20" i="3" s="1"/>
  <c r="D20" i="3"/>
  <c r="N20" i="3"/>
  <c r="AN20" i="3"/>
  <c r="J20" i="3"/>
  <c r="R20" i="3"/>
  <c r="H20" i="3"/>
  <c r="K22" i="14" s="1"/>
  <c r="U20" i="3"/>
  <c r="AN28" i="3"/>
  <c r="U28" i="3"/>
  <c r="N28" i="3"/>
  <c r="M28" i="3"/>
  <c r="I26" i="14"/>
  <c r="H36" i="3"/>
  <c r="K30" i="14" s="1"/>
  <c r="R36" i="3"/>
  <c r="F36" i="3"/>
  <c r="X36" i="3" s="1"/>
  <c r="AN36" i="3"/>
  <c r="Q36" i="3"/>
  <c r="AC36" i="3"/>
  <c r="AE36" i="3" s="1"/>
  <c r="N36" i="3"/>
  <c r="G36" i="3"/>
  <c r="U36" i="3"/>
  <c r="J36" i="3"/>
  <c r="M36" i="3"/>
  <c r="I30" i="14" s="1"/>
  <c r="D36" i="3"/>
  <c r="K106" i="13"/>
  <c r="L106" i="13" s="1"/>
  <c r="M158" i="3"/>
  <c r="I92" i="14"/>
  <c r="K19" i="13"/>
  <c r="L19" i="13" s="1"/>
  <c r="K11" i="13"/>
  <c r="L11" i="13"/>
  <c r="G124" i="13"/>
  <c r="O124" i="13" s="1"/>
  <c r="B124" i="13"/>
  <c r="F44" i="3"/>
  <c r="X44" i="3" s="1"/>
  <c r="G44" i="3"/>
  <c r="C34" i="14" s="1"/>
  <c r="L60" i="3"/>
  <c r="M60" i="3"/>
  <c r="I42" i="14" s="1"/>
  <c r="I75" i="13"/>
  <c r="K123" i="13"/>
  <c r="L123" i="13"/>
  <c r="A6" i="4"/>
  <c r="C6" i="4" s="1"/>
  <c r="B3" i="13"/>
  <c r="A23" i="4"/>
  <c r="C23" i="4" s="1"/>
  <c r="F20" i="13"/>
  <c r="G28" i="13"/>
  <c r="O28" i="13"/>
  <c r="A31" i="4"/>
  <c r="C31" i="4" s="1"/>
  <c r="F35" i="13"/>
  <c r="G45" i="13"/>
  <c r="O45" i="13" s="1"/>
  <c r="B59" i="13"/>
  <c r="G91" i="13"/>
  <c r="O91" i="13" s="1"/>
  <c r="F91" i="13"/>
  <c r="G108" i="13"/>
  <c r="O108" i="13"/>
  <c r="B108" i="13"/>
  <c r="U165" i="3"/>
  <c r="AP165" i="3"/>
  <c r="AN165" i="3"/>
  <c r="B133" i="13"/>
  <c r="A136" i="4"/>
  <c r="C136" i="4" s="1"/>
  <c r="F133" i="13"/>
  <c r="AP68" i="3"/>
  <c r="M68" i="3"/>
  <c r="I46" i="14" s="1"/>
  <c r="A167" i="4"/>
  <c r="C167" i="4" s="1"/>
  <c r="B164" i="13"/>
  <c r="G164" i="13"/>
  <c r="O164" i="13"/>
  <c r="F124" i="13"/>
  <c r="G133" i="13"/>
  <c r="O133" i="13" s="1"/>
  <c r="N52" i="3"/>
  <c r="AP60" i="3"/>
  <c r="I60" i="3"/>
  <c r="Z60" i="3" s="1"/>
  <c r="H12" i="3"/>
  <c r="K18" i="14" s="1"/>
  <c r="O12" i="3"/>
  <c r="D12" i="3"/>
  <c r="P12" i="3"/>
  <c r="F12" i="3"/>
  <c r="X12" i="3"/>
  <c r="H22" i="3"/>
  <c r="K24" i="14"/>
  <c r="O101" i="3"/>
  <c r="G118" i="3"/>
  <c r="C72" i="14" s="1"/>
  <c r="A127" i="4"/>
  <c r="C127" i="4" s="1"/>
  <c r="Q52" i="3"/>
  <c r="T52" i="3" s="1"/>
  <c r="E68" i="3"/>
  <c r="E46" i="14" s="1"/>
  <c r="K51" i="13"/>
  <c r="L51" i="13" s="1"/>
  <c r="F139" i="13"/>
  <c r="A142" i="4"/>
  <c r="C142" i="4"/>
  <c r="AP11" i="3"/>
  <c r="E11" i="3"/>
  <c r="J11" i="3"/>
  <c r="G122" i="13"/>
  <c r="I30" i="3"/>
  <c r="Z30" i="3"/>
  <c r="H30" i="3"/>
  <c r="K28" i="14" s="1"/>
  <c r="U30" i="3"/>
  <c r="R30" i="3"/>
  <c r="U44" i="3"/>
  <c r="R44" i="3"/>
  <c r="AN44" i="3"/>
  <c r="O44" i="3"/>
  <c r="Q44" i="3"/>
  <c r="J44" i="3"/>
  <c r="R78" i="3"/>
  <c r="J78" i="3"/>
  <c r="N78" i="3"/>
  <c r="D93" i="3"/>
  <c r="M93" i="3"/>
  <c r="I59" i="14" s="1"/>
  <c r="O93" i="3"/>
  <c r="R93" i="3"/>
  <c r="G93" i="3"/>
  <c r="C59" i="14"/>
  <c r="Q93" i="3"/>
  <c r="AC93" i="3"/>
  <c r="AE93" i="3"/>
  <c r="AP134" i="3"/>
  <c r="H134" i="3"/>
  <c r="K80" i="14"/>
  <c r="R134" i="3"/>
  <c r="N134" i="3"/>
  <c r="U134" i="3"/>
  <c r="AN134" i="3"/>
  <c r="O134" i="3"/>
  <c r="F134" i="3"/>
  <c r="X134" i="3"/>
  <c r="L134" i="3"/>
  <c r="J134" i="3"/>
  <c r="Q134" i="3"/>
  <c r="AC134" i="3" s="1"/>
  <c r="AE134" i="3" s="1"/>
  <c r="D134" i="3"/>
  <c r="I134" i="3"/>
  <c r="Z134" i="3"/>
  <c r="G134" i="3"/>
  <c r="E134" i="3"/>
  <c r="E80" i="14" s="1"/>
  <c r="M134" i="3"/>
  <c r="I80" i="14"/>
  <c r="A85" i="4"/>
  <c r="F108" i="13"/>
  <c r="F68" i="13"/>
  <c r="N22" i="3"/>
  <c r="H44" i="3"/>
  <c r="K34" i="14" s="1"/>
  <c r="AP44" i="3"/>
  <c r="L78" i="3"/>
  <c r="AP93" i="3"/>
  <c r="AP22" i="3"/>
  <c r="O22" i="3"/>
  <c r="L22" i="3"/>
  <c r="M22" i="3"/>
  <c r="I24" i="14" s="1"/>
  <c r="F22" i="3"/>
  <c r="X22" i="3"/>
  <c r="O37" i="3"/>
  <c r="M37" i="3"/>
  <c r="I31" i="14"/>
  <c r="E37" i="3"/>
  <c r="E31" i="14"/>
  <c r="F37" i="3"/>
  <c r="X37" i="3"/>
  <c r="U37" i="3"/>
  <c r="N37" i="3"/>
  <c r="O52" i="3"/>
  <c r="G52" i="3"/>
  <c r="C38" i="14" s="1"/>
  <c r="U52" i="3"/>
  <c r="L52" i="3"/>
  <c r="E52" i="3"/>
  <c r="R52" i="3"/>
  <c r="J52" i="3"/>
  <c r="I52" i="3"/>
  <c r="Z52" i="3"/>
  <c r="H52" i="3"/>
  <c r="K38" i="14"/>
  <c r="R60" i="3"/>
  <c r="Q60" i="3"/>
  <c r="T60" i="3"/>
  <c r="D60" i="3"/>
  <c r="V60" i="3"/>
  <c r="F60" i="3"/>
  <c r="X60" i="3" s="1"/>
  <c r="AN60" i="3"/>
  <c r="E60" i="3"/>
  <c r="E42" i="14"/>
  <c r="J60" i="3"/>
  <c r="AO60" i="3" s="1"/>
  <c r="N60" i="3"/>
  <c r="I68" i="3"/>
  <c r="Z68" i="3" s="1"/>
  <c r="AN68" i="3"/>
  <c r="O68" i="3"/>
  <c r="L68" i="3"/>
  <c r="J68" i="3"/>
  <c r="U68" i="3"/>
  <c r="H68" i="3"/>
  <c r="K46" i="14"/>
  <c r="R68" i="3"/>
  <c r="Q68" i="3"/>
  <c r="G68" i="3"/>
  <c r="D68" i="3"/>
  <c r="V68" i="3"/>
  <c r="J101" i="3"/>
  <c r="AO101" i="3" s="1"/>
  <c r="G101" i="3"/>
  <c r="C63" i="14" s="1"/>
  <c r="U101" i="3"/>
  <c r="N101" i="3"/>
  <c r="H101" i="3"/>
  <c r="K63" i="14"/>
  <c r="R118" i="3"/>
  <c r="F118" i="3"/>
  <c r="X118" i="3"/>
  <c r="Q118" i="3"/>
  <c r="AC118" i="3" s="1"/>
  <c r="AE118" i="3" s="1"/>
  <c r="O118" i="3"/>
  <c r="AN118" i="3"/>
  <c r="I118" i="3"/>
  <c r="AA118" i="3" s="1"/>
  <c r="L118" i="3"/>
  <c r="M118" i="3"/>
  <c r="I72" i="14" s="1"/>
  <c r="H118" i="3"/>
  <c r="K72" i="14" s="1"/>
  <c r="AP118" i="3"/>
  <c r="E118" i="3"/>
  <c r="D126" i="3"/>
  <c r="P126" i="3" s="1"/>
  <c r="AB126" i="3" s="1"/>
  <c r="J126" i="3"/>
  <c r="M126" i="3"/>
  <c r="I76" i="14"/>
  <c r="AN126" i="3"/>
  <c r="Q126" i="3"/>
  <c r="T126" i="3"/>
  <c r="AP126" i="3"/>
  <c r="F126" i="3"/>
  <c r="X126" i="3" s="1"/>
  <c r="H126" i="3"/>
  <c r="K76" i="14"/>
  <c r="G126" i="3"/>
  <c r="C76" i="14"/>
  <c r="E126" i="3"/>
  <c r="U126" i="3"/>
  <c r="N126" i="3"/>
  <c r="B122" i="13"/>
  <c r="Q30" i="3"/>
  <c r="T30" i="3" s="1"/>
  <c r="I22" i="3"/>
  <c r="AA22" i="3"/>
  <c r="G22" i="3"/>
  <c r="E44" i="3"/>
  <c r="E34" i="14" s="1"/>
  <c r="L44" i="3"/>
  <c r="G60" i="3"/>
  <c r="H60" i="3"/>
  <c r="K42" i="14"/>
  <c r="F68" i="3"/>
  <c r="X68" i="3" s="1"/>
  <c r="Q78" i="3"/>
  <c r="T78" i="3" s="1"/>
  <c r="H93" i="3"/>
  <c r="K59" i="14"/>
  <c r="AN30" i="3"/>
  <c r="I68" i="13"/>
  <c r="A94" i="4"/>
  <c r="C94" i="4" s="1"/>
  <c r="B68" i="13"/>
  <c r="E22" i="3"/>
  <c r="W22" i="3" s="1"/>
  <c r="N44" i="3"/>
  <c r="D22" i="3"/>
  <c r="AP37" i="3"/>
  <c r="D44" i="3"/>
  <c r="P44" i="3" s="1"/>
  <c r="O60" i="3"/>
  <c r="U60" i="3"/>
  <c r="N68" i="3"/>
  <c r="I78" i="3"/>
  <c r="F93" i="3"/>
  <c r="X93" i="3"/>
  <c r="J93" i="3"/>
  <c r="C61" i="14"/>
  <c r="G58" i="13"/>
  <c r="O58" i="13" s="1"/>
  <c r="B58" i="13"/>
  <c r="H14" i="3"/>
  <c r="K20" i="14"/>
  <c r="D14" i="3"/>
  <c r="AP14" i="3"/>
  <c r="AN27" i="3"/>
  <c r="J35" i="3"/>
  <c r="O35" i="3"/>
  <c r="F35" i="3"/>
  <c r="X35" i="3" s="1"/>
  <c r="R45" i="3"/>
  <c r="Q45" i="3"/>
  <c r="T45" i="3" s="1"/>
  <c r="D45" i="3"/>
  <c r="P45" i="3" s="1"/>
  <c r="G45" i="3"/>
  <c r="Y45" i="3"/>
  <c r="F45" i="3"/>
  <c r="X45" i="3"/>
  <c r="G75" i="3"/>
  <c r="I75" i="3"/>
  <c r="Z75" i="3" s="1"/>
  <c r="M75" i="3"/>
  <c r="I49" i="14"/>
  <c r="U75" i="3"/>
  <c r="AN75" i="3"/>
  <c r="J172" i="3"/>
  <c r="AO172" i="3" s="1"/>
  <c r="H172" i="3"/>
  <c r="I172" i="3"/>
  <c r="AA172" i="3" s="1"/>
  <c r="L172" i="3"/>
  <c r="AN92" i="3"/>
  <c r="G12" i="13"/>
  <c r="O12" i="13"/>
  <c r="AP20" i="3"/>
  <c r="M20" i="3"/>
  <c r="I22" i="14"/>
  <c r="L20" i="3"/>
  <c r="E20" i="3"/>
  <c r="E22" i="14"/>
  <c r="I20" i="3"/>
  <c r="AA20" i="3"/>
  <c r="F20" i="3"/>
  <c r="X20" i="3" s="1"/>
  <c r="M140" i="3"/>
  <c r="I82" i="14" s="1"/>
  <c r="J140" i="3"/>
  <c r="E140" i="3"/>
  <c r="E82" i="14" s="1"/>
  <c r="I140" i="3"/>
  <c r="Z140" i="3"/>
  <c r="R140" i="3"/>
  <c r="L140" i="3"/>
  <c r="Q140" i="3"/>
  <c r="T140" i="3" s="1"/>
  <c r="H147" i="3"/>
  <c r="K85" i="14" s="1"/>
  <c r="J147" i="3"/>
  <c r="I150" i="3"/>
  <c r="AA150" i="3" s="1"/>
  <c r="R150" i="3"/>
  <c r="N150" i="3"/>
  <c r="H150" i="3"/>
  <c r="K88" i="14"/>
  <c r="G150" i="3"/>
  <c r="Y150" i="3"/>
  <c r="AP150" i="3"/>
  <c r="U150" i="3"/>
  <c r="AN150" i="3"/>
  <c r="AP157" i="3"/>
  <c r="N163" i="3"/>
  <c r="F163" i="3"/>
  <c r="X163" i="3" s="1"/>
  <c r="I163" i="3"/>
  <c r="Z163" i="3"/>
  <c r="B75" i="13"/>
  <c r="D84" i="3"/>
  <c r="P84" i="3" s="1"/>
  <c r="U84" i="3"/>
  <c r="Q92" i="3"/>
  <c r="AC92" i="3"/>
  <c r="AE92" i="3" s="1"/>
  <c r="H92" i="3"/>
  <c r="K58" i="14" s="1"/>
  <c r="E92" i="3"/>
  <c r="W92" i="3" s="1"/>
  <c r="O92" i="3"/>
  <c r="G92" i="3"/>
  <c r="E110" i="3"/>
  <c r="W110" i="3"/>
  <c r="L110" i="3"/>
  <c r="M110" i="3"/>
  <c r="I68" i="14" s="1"/>
  <c r="AP110" i="3"/>
  <c r="O110" i="3"/>
  <c r="R110" i="3"/>
  <c r="U110" i="3"/>
  <c r="H125" i="3"/>
  <c r="K75" i="14" s="1"/>
  <c r="E125" i="3"/>
  <c r="W125" i="3" s="1"/>
  <c r="I125" i="3"/>
  <c r="Z125" i="3"/>
  <c r="AP125" i="3"/>
  <c r="Q125" i="3"/>
  <c r="T125" i="3"/>
  <c r="U125" i="3"/>
  <c r="AN125" i="3"/>
  <c r="L125" i="3"/>
  <c r="I164" i="13"/>
  <c r="C39" i="14"/>
  <c r="R125" i="3"/>
  <c r="K131" i="13"/>
  <c r="L131" i="13"/>
  <c r="G99" i="13"/>
  <c r="A102" i="4"/>
  <c r="C102" i="4" s="1"/>
  <c r="F99" i="13"/>
  <c r="L61" i="3"/>
  <c r="J61" i="3"/>
  <c r="F61" i="3"/>
  <c r="X61" i="3" s="1"/>
  <c r="G61" i="3"/>
  <c r="M61" i="3"/>
  <c r="I43" i="14" s="1"/>
  <c r="AN61" i="3"/>
  <c r="O61" i="3"/>
  <c r="G85" i="3"/>
  <c r="AP85" i="3"/>
  <c r="E85" i="3"/>
  <c r="D85" i="3"/>
  <c r="P85" i="3"/>
  <c r="H85" i="3"/>
  <c r="K55" i="14" s="1"/>
  <c r="M85" i="3"/>
  <c r="I55" i="14" s="1"/>
  <c r="R85" i="3"/>
  <c r="N85" i="3"/>
  <c r="U85" i="3"/>
  <c r="AN85" i="3"/>
  <c r="Q85" i="3"/>
  <c r="T85" i="3" s="1"/>
  <c r="J125" i="3"/>
  <c r="AO125" i="3" s="1"/>
  <c r="AP117" i="3"/>
  <c r="D117" i="3"/>
  <c r="P117" i="3" s="1"/>
  <c r="M117" i="3"/>
  <c r="I71" i="14"/>
  <c r="U117" i="3"/>
  <c r="O117" i="3"/>
  <c r="R117" i="3"/>
  <c r="H117" i="3"/>
  <c r="K71" i="14"/>
  <c r="Q117" i="3"/>
  <c r="L117" i="3"/>
  <c r="E117" i="3"/>
  <c r="E71" i="14" s="1"/>
  <c r="G117" i="3"/>
  <c r="AN117" i="3"/>
  <c r="C64" i="14"/>
  <c r="F125" i="3"/>
  <c r="X125" i="3" s="1"/>
  <c r="D125" i="3"/>
  <c r="R21" i="3"/>
  <c r="O21" i="3"/>
  <c r="I28" i="3"/>
  <c r="Z28" i="3"/>
  <c r="G28" i="3"/>
  <c r="C26" i="14"/>
  <c r="J28" i="3"/>
  <c r="D28" i="3"/>
  <c r="P28" i="3"/>
  <c r="Q28" i="3"/>
  <c r="T28" i="3" s="1"/>
  <c r="R28" i="3"/>
  <c r="AP28" i="3"/>
  <c r="M101" i="3"/>
  <c r="I63" i="14" s="1"/>
  <c r="AP101" i="3"/>
  <c r="D101" i="3"/>
  <c r="V101" i="3" s="1"/>
  <c r="H11" i="3"/>
  <c r="K17" i="14" s="1"/>
  <c r="D11" i="3"/>
  <c r="L11" i="3"/>
  <c r="R11" i="3"/>
  <c r="I11" i="3"/>
  <c r="G11" i="3"/>
  <c r="R94" i="3"/>
  <c r="H94" i="3"/>
  <c r="K60" i="14" s="1"/>
  <c r="M94" i="3"/>
  <c r="I60" i="14"/>
  <c r="A112" i="4"/>
  <c r="C112" i="4"/>
  <c r="F109" i="13"/>
  <c r="M44" i="3"/>
  <c r="I34" i="14"/>
  <c r="I44" i="3"/>
  <c r="Z44" i="3" s="1"/>
  <c r="D52" i="3"/>
  <c r="V52" i="3" s="1"/>
  <c r="AP52" i="3"/>
  <c r="F52" i="3"/>
  <c r="X52" i="3" s="1"/>
  <c r="M52" i="3"/>
  <c r="I38" i="14" s="1"/>
  <c r="AO150" i="3"/>
  <c r="AO108" i="3"/>
  <c r="Y83" i="3"/>
  <c r="AO174" i="3"/>
  <c r="D61" i="3"/>
  <c r="Q61" i="3"/>
  <c r="AC61" i="3" s="1"/>
  <c r="AE61" i="3" s="1"/>
  <c r="H86" i="3"/>
  <c r="K56" i="14" s="1"/>
  <c r="Q86" i="3"/>
  <c r="AC86" i="3"/>
  <c r="AE86" i="3" s="1"/>
  <c r="R126" i="3"/>
  <c r="I126" i="3"/>
  <c r="AA126" i="3" s="1"/>
  <c r="AP29" i="3"/>
  <c r="G29" i="3"/>
  <c r="Y29" i="3"/>
  <c r="J29" i="3"/>
  <c r="AO29" i="3" s="1"/>
  <c r="H61" i="3"/>
  <c r="K43" i="14"/>
  <c r="AP61" i="3"/>
  <c r="D38" i="3"/>
  <c r="P38" i="3"/>
  <c r="L28" i="3"/>
  <c r="E28" i="3"/>
  <c r="W28" i="3"/>
  <c r="F28" i="3"/>
  <c r="X28" i="3"/>
  <c r="F133" i="3"/>
  <c r="X133" i="3" s="1"/>
  <c r="I13" i="3"/>
  <c r="Z13" i="3" s="1"/>
  <c r="E13" i="3"/>
  <c r="W13" i="3"/>
  <c r="AM13" i="3"/>
  <c r="C70" i="14"/>
  <c r="C35" i="14"/>
  <c r="AO36" i="3"/>
  <c r="AA45" i="3"/>
  <c r="Z45" i="3"/>
  <c r="W21" i="3"/>
  <c r="E23" i="14"/>
  <c r="P20" i="3"/>
  <c r="S20" i="3" s="1"/>
  <c r="V20" i="3"/>
  <c r="P132" i="3"/>
  <c r="S132" i="3" s="1"/>
  <c r="V132" i="3"/>
  <c r="C22" i="14"/>
  <c r="E20" i="14"/>
  <c r="W14" i="3"/>
  <c r="Y157" i="3"/>
  <c r="V109" i="3"/>
  <c r="P109" i="3"/>
  <c r="AB109" i="3" s="1"/>
  <c r="AD109" i="3" s="1"/>
  <c r="C20" i="14"/>
  <c r="Y14" i="3"/>
  <c r="P150" i="3"/>
  <c r="AB150" i="3" s="1"/>
  <c r="AD150" i="3" s="1"/>
  <c r="Y140" i="3"/>
  <c r="W124" i="3"/>
  <c r="E74" i="14"/>
  <c r="T116" i="3"/>
  <c r="P36" i="3"/>
  <c r="AB36" i="3"/>
  <c r="AD36" i="3" s="1"/>
  <c r="V36" i="3"/>
  <c r="C30" i="14"/>
  <c r="Y36" i="3"/>
  <c r="AO14" i="3"/>
  <c r="T124" i="3"/>
  <c r="Y101" i="3"/>
  <c r="P68" i="3"/>
  <c r="Y93" i="3"/>
  <c r="W20" i="3"/>
  <c r="W60" i="3"/>
  <c r="AO52" i="3"/>
  <c r="S126" i="3"/>
  <c r="V126" i="3"/>
  <c r="AA68" i="3"/>
  <c r="Y52" i="3"/>
  <c r="P101" i="3"/>
  <c r="AB101" i="3"/>
  <c r="AD101" i="3" s="1"/>
  <c r="Y117" i="3"/>
  <c r="P52" i="3"/>
  <c r="E19" i="14"/>
  <c r="U39" i="6"/>
  <c r="I99" i="13"/>
  <c r="I59" i="13"/>
  <c r="B4" i="13"/>
  <c r="A7" i="4"/>
  <c r="C7" i="4" s="1"/>
  <c r="E70" i="14"/>
  <c r="I93" i="13"/>
  <c r="I50" i="13"/>
  <c r="W68" i="3"/>
  <c r="B52" i="13"/>
  <c r="A55" i="4"/>
  <c r="C55" i="4"/>
  <c r="F52" i="13"/>
  <c r="K76" i="13"/>
  <c r="L76" i="13" s="1"/>
  <c r="I76" i="13"/>
  <c r="K90" i="13"/>
  <c r="L90" i="13" s="1"/>
  <c r="I90" i="13"/>
  <c r="F122" i="13"/>
  <c r="I122" i="13"/>
  <c r="A125" i="4"/>
  <c r="C125" i="4" s="1"/>
  <c r="G84" i="13"/>
  <c r="O84" i="13"/>
  <c r="A87" i="4"/>
  <c r="C87" i="4"/>
  <c r="B154" i="13"/>
  <c r="A174" i="4"/>
  <c r="C174" i="4"/>
  <c r="B181" i="13"/>
  <c r="F181" i="13"/>
  <c r="B186" i="13"/>
  <c r="K181" i="13"/>
  <c r="L181" i="13" s="1"/>
  <c r="F180" i="13"/>
  <c r="K180" i="13"/>
  <c r="L180" i="13"/>
  <c r="A183" i="4"/>
  <c r="C183" i="4" s="1"/>
  <c r="A190" i="4"/>
  <c r="C190" i="4" s="1"/>
  <c r="A141" i="4"/>
  <c r="C141" i="4"/>
  <c r="B138" i="13"/>
  <c r="F138" i="13"/>
  <c r="O147" i="3"/>
  <c r="I138" i="13"/>
  <c r="AN147" i="3"/>
  <c r="F147" i="3"/>
  <c r="X147" i="3" s="1"/>
  <c r="C155" i="8"/>
  <c r="L91" i="3"/>
  <c r="AP91" i="3"/>
  <c r="F91" i="3"/>
  <c r="X91" i="3" s="1"/>
  <c r="O91" i="3"/>
  <c r="D91" i="3"/>
  <c r="V91" i="3" s="1"/>
  <c r="H91" i="3"/>
  <c r="K57" i="14" s="1"/>
  <c r="E91" i="3"/>
  <c r="E57" i="14" s="1"/>
  <c r="R91" i="3"/>
  <c r="Q91" i="3"/>
  <c r="T91" i="3" s="1"/>
  <c r="G91" i="3"/>
  <c r="C57" i="14"/>
  <c r="J91" i="3"/>
  <c r="I91" i="3"/>
  <c r="AA91" i="3" s="1"/>
  <c r="F58" i="13"/>
  <c r="I58" i="13"/>
  <c r="K58" i="13"/>
  <c r="L58" i="13" s="1"/>
  <c r="A37" i="4"/>
  <c r="C37" i="4" s="1"/>
  <c r="G34" i="13"/>
  <c r="O34" i="13" s="1"/>
  <c r="I34" i="13"/>
  <c r="C51" i="8"/>
  <c r="T163" i="3"/>
  <c r="K162" i="13"/>
  <c r="L162" i="13"/>
  <c r="U147" i="3"/>
  <c r="Q147" i="3"/>
  <c r="AC147" i="3" s="1"/>
  <c r="AE147" i="3" s="1"/>
  <c r="U91" i="3"/>
  <c r="AN91" i="3"/>
  <c r="F34" i="13"/>
  <c r="K3" i="13"/>
  <c r="L3" i="13"/>
  <c r="D43" i="3"/>
  <c r="P43" i="3" s="1"/>
  <c r="G43" i="3"/>
  <c r="C33" i="14" s="1"/>
  <c r="F43" i="3"/>
  <c r="X43" i="3"/>
  <c r="L43" i="3"/>
  <c r="R43" i="3"/>
  <c r="U43" i="3"/>
  <c r="I43" i="3"/>
  <c r="AA43" i="3"/>
  <c r="H43" i="3"/>
  <c r="K33" i="14" s="1"/>
  <c r="AN43" i="3"/>
  <c r="O43" i="3"/>
  <c r="Q43" i="3"/>
  <c r="T43" i="3" s="1"/>
  <c r="J43" i="3"/>
  <c r="E43" i="3"/>
  <c r="E33" i="14" s="1"/>
  <c r="AP43" i="3"/>
  <c r="L67" i="3"/>
  <c r="AN67" i="3"/>
  <c r="Q67" i="3"/>
  <c r="T67" i="3" s="1"/>
  <c r="O67" i="3"/>
  <c r="J67" i="3"/>
  <c r="AO67" i="3" s="1"/>
  <c r="M67" i="3"/>
  <c r="I45" i="14"/>
  <c r="H67" i="3"/>
  <c r="K45" i="14"/>
  <c r="C45" i="14"/>
  <c r="I67" i="3"/>
  <c r="Z67" i="3"/>
  <c r="U67" i="3"/>
  <c r="E67" i="3"/>
  <c r="W67" i="3"/>
  <c r="D67" i="3"/>
  <c r="V67" i="3"/>
  <c r="F67" i="3"/>
  <c r="X67" i="3" s="1"/>
  <c r="AP67" i="3"/>
  <c r="B82" i="13"/>
  <c r="F82" i="13"/>
  <c r="C85" i="4"/>
  <c r="W147" i="3"/>
  <c r="I147" i="3"/>
  <c r="Z147" i="3" s="1"/>
  <c r="D147" i="3"/>
  <c r="K138" i="13"/>
  <c r="L138" i="13" s="1"/>
  <c r="AP147" i="3"/>
  <c r="E171" i="3"/>
  <c r="W171" i="3" s="1"/>
  <c r="AN171" i="3"/>
  <c r="H171" i="3"/>
  <c r="B173" i="13"/>
  <c r="B187" i="13"/>
  <c r="A191" i="4"/>
  <c r="C191" i="4" s="1"/>
  <c r="B188" i="13"/>
  <c r="K189" i="13"/>
  <c r="L189" i="13"/>
  <c r="K187" i="13"/>
  <c r="L187" i="13" s="1"/>
  <c r="AA132" i="3"/>
  <c r="N43" i="3"/>
  <c r="N67" i="3"/>
  <c r="N91" i="3"/>
  <c r="N147" i="3"/>
  <c r="N11" i="3"/>
  <c r="C115" i="8"/>
  <c r="A5" i="4"/>
  <c r="F11" i="3"/>
  <c r="X11" i="3" s="1"/>
  <c r="G2" i="13"/>
  <c r="I2" i="13"/>
  <c r="K2" i="13" s="1"/>
  <c r="L2" i="13" s="1"/>
  <c r="F2" i="13"/>
  <c r="O11" i="3" s="1"/>
  <c r="AC52" i="3"/>
  <c r="AE52" i="3" s="1"/>
  <c r="H12" i="13"/>
  <c r="N12" i="13" s="1"/>
  <c r="H133" i="13"/>
  <c r="N133" i="13"/>
  <c r="H61" i="13"/>
  <c r="N61" i="13" s="1"/>
  <c r="H13" i="13"/>
  <c r="N13" i="13" s="1"/>
  <c r="H83" i="13"/>
  <c r="N83" i="13"/>
  <c r="H130" i="13"/>
  <c r="N130" i="13"/>
  <c r="H4" i="13"/>
  <c r="N4" i="13" s="1"/>
  <c r="AC125" i="3"/>
  <c r="AE125" i="3"/>
  <c r="AL125" i="3" s="1"/>
  <c r="H34" i="13"/>
  <c r="N34" i="13" s="1"/>
  <c r="H84" i="13"/>
  <c r="N84" i="13"/>
  <c r="H108" i="13"/>
  <c r="N108" i="13" s="1"/>
  <c r="H45" i="13"/>
  <c r="N45" i="13" s="1"/>
  <c r="H124" i="13"/>
  <c r="N124" i="13" s="1"/>
  <c r="H50" i="13"/>
  <c r="N50" i="13"/>
  <c r="H116" i="13"/>
  <c r="N116" i="13" s="1"/>
  <c r="H5" i="13"/>
  <c r="N5" i="13" s="1"/>
  <c r="H29" i="13"/>
  <c r="N29" i="13" s="1"/>
  <c r="C11" i="8"/>
  <c r="H43" i="13"/>
  <c r="N43" i="13" s="1"/>
  <c r="H20" i="13"/>
  <c r="N20" i="13"/>
  <c r="H51" i="13"/>
  <c r="N51" i="13"/>
  <c r="H92" i="13"/>
  <c r="N92" i="13" s="1"/>
  <c r="H28" i="13"/>
  <c r="N28" i="13" s="1"/>
  <c r="H77" i="13"/>
  <c r="N77" i="13"/>
  <c r="H66" i="13"/>
  <c r="N66" i="13"/>
  <c r="H36" i="13"/>
  <c r="N36" i="13" s="1"/>
  <c r="H139" i="13"/>
  <c r="N139" i="13" s="1"/>
  <c r="H27" i="13"/>
  <c r="N27" i="13"/>
  <c r="H42" i="13"/>
  <c r="N42" i="13"/>
  <c r="H58" i="13"/>
  <c r="N58" i="13" s="1"/>
  <c r="H164" i="13"/>
  <c r="N164" i="13" s="1"/>
  <c r="P16" i="6"/>
  <c r="H149" i="13"/>
  <c r="N149" i="13" s="1"/>
  <c r="H93" i="13"/>
  <c r="N93" i="13" s="1"/>
  <c r="H74" i="13"/>
  <c r="N74" i="13"/>
  <c r="H37" i="13"/>
  <c r="N37" i="13"/>
  <c r="I98" i="13"/>
  <c r="U107" i="2"/>
  <c r="A189" i="4"/>
  <c r="I186" i="13"/>
  <c r="K186" i="13"/>
  <c r="L186" i="13"/>
  <c r="AL13" i="3"/>
  <c r="W53" i="3"/>
  <c r="E54" i="14"/>
  <c r="W117" i="3"/>
  <c r="E84" i="14"/>
  <c r="E78" i="14"/>
  <c r="C176" i="2"/>
  <c r="C192" i="2"/>
  <c r="C96" i="2"/>
  <c r="C184" i="2"/>
  <c r="C168" i="2"/>
  <c r="A24" i="2"/>
  <c r="C24" i="2" s="1"/>
  <c r="C64" i="2"/>
  <c r="W108" i="3"/>
  <c r="C112" i="2"/>
  <c r="C160" i="2"/>
  <c r="C144" i="2"/>
  <c r="C48" i="2"/>
  <c r="C32" i="2"/>
  <c r="C56" i="2"/>
  <c r="C104" i="2"/>
  <c r="C152" i="2"/>
  <c r="C88" i="2"/>
  <c r="C40" i="2"/>
  <c r="C80" i="2"/>
  <c r="C128" i="2"/>
  <c r="C72" i="2"/>
  <c r="C120" i="2"/>
  <c r="C136" i="2"/>
  <c r="T118" i="3"/>
  <c r="AC174" i="3"/>
  <c r="AE174" i="3" s="1"/>
  <c r="T93" i="3"/>
  <c r="S36" i="3"/>
  <c r="AA44" i="3"/>
  <c r="B116" i="13"/>
  <c r="A119" i="4"/>
  <c r="C119" i="4"/>
  <c r="B146" i="13"/>
  <c r="F157" i="13"/>
  <c r="I157" i="13"/>
  <c r="AN13" i="3"/>
  <c r="G13" i="3"/>
  <c r="AP13" i="3"/>
  <c r="R13" i="3"/>
  <c r="J13" i="3"/>
  <c r="AO13" i="3" s="1"/>
  <c r="U13" i="3"/>
  <c r="H13" i="3"/>
  <c r="K19" i="14" s="1"/>
  <c r="M13" i="3"/>
  <c r="I19" i="14"/>
  <c r="J21" i="3"/>
  <c r="AN21" i="3"/>
  <c r="H21" i="3"/>
  <c r="K23" i="14" s="1"/>
  <c r="L21" i="3"/>
  <c r="Q21" i="3"/>
  <c r="T21" i="3" s="1"/>
  <c r="D21" i="3"/>
  <c r="G21" i="3"/>
  <c r="I21" i="3"/>
  <c r="Z21" i="3"/>
  <c r="N21" i="3"/>
  <c r="O29" i="3"/>
  <c r="N29" i="3"/>
  <c r="H29" i="3"/>
  <c r="K27" i="14"/>
  <c r="I29" i="3"/>
  <c r="Z29" i="3" s="1"/>
  <c r="E29" i="3"/>
  <c r="W29" i="3" s="1"/>
  <c r="L29" i="3"/>
  <c r="F29" i="3"/>
  <c r="X29" i="3" s="1"/>
  <c r="D29" i="3"/>
  <c r="AN37" i="3"/>
  <c r="J37" i="3"/>
  <c r="AO37" i="3" s="1"/>
  <c r="Q37" i="3"/>
  <c r="G37" i="3"/>
  <c r="D37" i="3"/>
  <c r="H37" i="3"/>
  <c r="K31" i="14" s="1"/>
  <c r="I37" i="3"/>
  <c r="AA37" i="3"/>
  <c r="L37" i="3"/>
  <c r="R37" i="3"/>
  <c r="AP45" i="3"/>
  <c r="O45" i="3"/>
  <c r="AN45" i="3"/>
  <c r="J45" i="3"/>
  <c r="M45" i="3"/>
  <c r="I35" i="14"/>
  <c r="U53" i="3"/>
  <c r="I53" i="3"/>
  <c r="Z53" i="3" s="1"/>
  <c r="J53" i="3"/>
  <c r="AP53" i="3"/>
  <c r="R53" i="3"/>
  <c r="O53" i="3"/>
  <c r="I61" i="3"/>
  <c r="Z61" i="3" s="1"/>
  <c r="N61" i="3"/>
  <c r="R61" i="3"/>
  <c r="E61" i="3"/>
  <c r="E43" i="14"/>
  <c r="U61" i="3"/>
  <c r="G69" i="3"/>
  <c r="Q69" i="3"/>
  <c r="T69" i="3" s="1"/>
  <c r="L77" i="3"/>
  <c r="D77" i="3"/>
  <c r="I77" i="3"/>
  <c r="U77" i="3"/>
  <c r="Q77" i="3"/>
  <c r="AC77" i="3" s="1"/>
  <c r="AE77" i="3" s="1"/>
  <c r="J77" i="3"/>
  <c r="O77" i="3"/>
  <c r="N77" i="3"/>
  <c r="G77" i="3"/>
  <c r="J85" i="3"/>
  <c r="AO85" i="3" s="1"/>
  <c r="F85" i="3"/>
  <c r="X85" i="3" s="1"/>
  <c r="O85" i="3"/>
  <c r="L85" i="3"/>
  <c r="I85" i="3"/>
  <c r="Z85" i="3"/>
  <c r="AN93" i="3"/>
  <c r="E93" i="3"/>
  <c r="U93" i="3"/>
  <c r="N93" i="3"/>
  <c r="L93" i="3"/>
  <c r="I93" i="3"/>
  <c r="Z93" i="3" s="1"/>
  <c r="R101" i="3"/>
  <c r="AN101" i="3"/>
  <c r="L101" i="3"/>
  <c r="E101" i="3"/>
  <c r="Q101" i="3"/>
  <c r="T101" i="3"/>
  <c r="F101" i="3"/>
  <c r="X101" i="3" s="1"/>
  <c r="I101" i="3"/>
  <c r="AA101" i="3" s="1"/>
  <c r="G109" i="3"/>
  <c r="U109" i="3"/>
  <c r="H109" i="3"/>
  <c r="K67" i="14"/>
  <c r="F109" i="3"/>
  <c r="X109" i="3" s="1"/>
  <c r="I109" i="3"/>
  <c r="J109" i="3"/>
  <c r="J117" i="3"/>
  <c r="AO117" i="3"/>
  <c r="N117" i="3"/>
  <c r="I117" i="3"/>
  <c r="AA117" i="3" s="1"/>
  <c r="F117" i="3"/>
  <c r="X117" i="3"/>
  <c r="O125" i="3"/>
  <c r="M125" i="3"/>
  <c r="I75" i="14"/>
  <c r="N125" i="3"/>
  <c r="G125" i="3"/>
  <c r="Y125" i="3" s="1"/>
  <c r="O173" i="3"/>
  <c r="M173" i="3"/>
  <c r="Q173" i="3"/>
  <c r="AC173" i="3"/>
  <c r="AE173" i="3" s="1"/>
  <c r="V51" i="3"/>
  <c r="P51" i="3"/>
  <c r="Z43" i="3"/>
  <c r="I82" i="13"/>
  <c r="E58" i="14"/>
  <c r="E30" i="14"/>
  <c r="E26" i="14"/>
  <c r="Y44" i="3"/>
  <c r="G132" i="13"/>
  <c r="O132" i="13" s="1"/>
  <c r="F132" i="13"/>
  <c r="W155" i="3"/>
  <c r="F5" i="13"/>
  <c r="B5" i="13"/>
  <c r="G3" i="13"/>
  <c r="F3" i="13"/>
  <c r="F12" i="13"/>
  <c r="B12" i="13"/>
  <c r="A15" i="4"/>
  <c r="C15" i="4"/>
  <c r="A48" i="4"/>
  <c r="C48" i="4"/>
  <c r="B45" i="13"/>
  <c r="F45" i="13"/>
  <c r="F50" i="13"/>
  <c r="A53" i="4"/>
  <c r="C53" i="4" s="1"/>
  <c r="F75" i="13"/>
  <c r="A78" i="4"/>
  <c r="C78" i="4"/>
  <c r="G75" i="13"/>
  <c r="O75" i="13" s="1"/>
  <c r="AA174" i="3"/>
  <c r="AD126" i="3"/>
  <c r="W99" i="3"/>
  <c r="E24" i="14"/>
  <c r="W109" i="3"/>
  <c r="F116" i="13"/>
  <c r="V13" i="3"/>
  <c r="P13" i="3"/>
  <c r="F13" i="3"/>
  <c r="X13" i="3"/>
  <c r="K83" i="13"/>
  <c r="L83" i="13"/>
  <c r="I83" i="13"/>
  <c r="I20" i="13"/>
  <c r="I5" i="13"/>
  <c r="I3" i="13"/>
  <c r="I12" i="13"/>
  <c r="I149" i="13"/>
  <c r="AO68" i="3"/>
  <c r="U46" i="3"/>
  <c r="G54" i="3"/>
  <c r="L54" i="3"/>
  <c r="I109" i="13"/>
  <c r="A192" i="4"/>
  <c r="C192" i="4" s="1"/>
  <c r="R54" i="3"/>
  <c r="I66" i="13"/>
  <c r="I108" i="13"/>
  <c r="I116" i="13"/>
  <c r="C42" i="14"/>
  <c r="Y60" i="3"/>
  <c r="F156" i="3"/>
  <c r="X156" i="3"/>
  <c r="R156" i="3"/>
  <c r="J156" i="3"/>
  <c r="AP156" i="3"/>
  <c r="U156" i="3"/>
  <c r="E156" i="3"/>
  <c r="D156" i="3"/>
  <c r="V156" i="3" s="1"/>
  <c r="L156" i="3"/>
  <c r="H156" i="3"/>
  <c r="K90" i="14" s="1"/>
  <c r="AN156" i="3"/>
  <c r="Q156" i="3"/>
  <c r="M156" i="3"/>
  <c r="I90" i="14"/>
  <c r="G156" i="3"/>
  <c r="I156" i="3"/>
  <c r="Z156" i="3"/>
  <c r="W91" i="3"/>
  <c r="AN133" i="3"/>
  <c r="I133" i="3"/>
  <c r="AA133" i="3" s="1"/>
  <c r="AP133" i="3"/>
  <c r="U133" i="3"/>
  <c r="M133" i="3"/>
  <c r="I79" i="14"/>
  <c r="R133" i="3"/>
  <c r="Q133" i="3"/>
  <c r="E133" i="3"/>
  <c r="E79" i="14" s="1"/>
  <c r="N133" i="3"/>
  <c r="J133" i="3"/>
  <c r="H133" i="3"/>
  <c r="K79" i="14"/>
  <c r="G133" i="3"/>
  <c r="I149" i="3"/>
  <c r="D149" i="3"/>
  <c r="E149" i="3"/>
  <c r="E87" i="14"/>
  <c r="O149" i="3"/>
  <c r="N149" i="3"/>
  <c r="AP149" i="3"/>
  <c r="H149" i="3"/>
  <c r="K87" i="14"/>
  <c r="F149" i="3"/>
  <c r="X149" i="3" s="1"/>
  <c r="L149" i="3"/>
  <c r="G149" i="3"/>
  <c r="AN149" i="3"/>
  <c r="R149" i="3"/>
  <c r="Q149" i="3"/>
  <c r="AC149" i="3"/>
  <c r="AE149" i="3" s="1"/>
  <c r="AM149" i="3" s="1"/>
  <c r="M149" i="3"/>
  <c r="I87" i="14" s="1"/>
  <c r="J149" i="3"/>
  <c r="AO149" i="3"/>
  <c r="U149" i="3"/>
  <c r="K188" i="13"/>
  <c r="L188" i="13" s="1"/>
  <c r="P60" i="3"/>
  <c r="S60" i="3"/>
  <c r="C71" i="14"/>
  <c r="Y134" i="3"/>
  <c r="C80" i="14"/>
  <c r="C66" i="14"/>
  <c r="Y108" i="3"/>
  <c r="O156" i="3"/>
  <c r="K4" i="13"/>
  <c r="L4" i="13"/>
  <c r="I4" i="13"/>
  <c r="I148" i="13"/>
  <c r="F141" i="3"/>
  <c r="X141" i="3" s="1"/>
  <c r="D141" i="3"/>
  <c r="R141" i="3"/>
  <c r="L141" i="3"/>
  <c r="N141" i="3"/>
  <c r="AP141" i="3"/>
  <c r="AN141" i="3"/>
  <c r="G141" i="3"/>
  <c r="H141" i="3"/>
  <c r="K83" i="14"/>
  <c r="M141" i="3"/>
  <c r="I83" i="14"/>
  <c r="Q141" i="3"/>
  <c r="O141" i="3"/>
  <c r="U141" i="3"/>
  <c r="I141" i="3"/>
  <c r="AA141" i="3" s="1"/>
  <c r="E141" i="3"/>
  <c r="W141" i="3" s="1"/>
  <c r="F164" i="3"/>
  <c r="X164" i="3"/>
  <c r="J173" i="3"/>
  <c r="G173" i="3"/>
  <c r="Y173" i="3"/>
  <c r="F173" i="3"/>
  <c r="X173" i="3" s="1"/>
  <c r="I173" i="3"/>
  <c r="AA173" i="3" s="1"/>
  <c r="N173" i="3"/>
  <c r="U173" i="3"/>
  <c r="D173" i="3"/>
  <c r="P173" i="3"/>
  <c r="E173" i="3"/>
  <c r="W173" i="3" s="1"/>
  <c r="R173" i="3"/>
  <c r="H173" i="3"/>
  <c r="L173" i="3"/>
  <c r="W43" i="3"/>
  <c r="O133" i="3"/>
  <c r="V147" i="3"/>
  <c r="P147" i="3"/>
  <c r="S147" i="3" s="1"/>
  <c r="S68" i="3"/>
  <c r="AB68" i="3"/>
  <c r="AD68" i="3"/>
  <c r="S109" i="3"/>
  <c r="D133" i="3"/>
  <c r="P133" i="3"/>
  <c r="S133" i="3" s="1"/>
  <c r="AP173" i="3"/>
  <c r="N156" i="3"/>
  <c r="J141" i="3"/>
  <c r="AO141" i="3" s="1"/>
  <c r="C54" i="14"/>
  <c r="Y84" i="3"/>
  <c r="AO84" i="3"/>
  <c r="Y132" i="3"/>
  <c r="C78" i="14"/>
  <c r="C27" i="14"/>
  <c r="L133" i="3"/>
  <c r="C75" i="14"/>
  <c r="S51" i="3"/>
  <c r="AB51" i="3"/>
  <c r="AD51" i="3" s="1"/>
  <c r="P22" i="3"/>
  <c r="V22" i="3"/>
  <c r="AN173" i="3"/>
  <c r="K133" i="13"/>
  <c r="L133" i="13" s="1"/>
  <c r="I133" i="13"/>
  <c r="B10" i="13"/>
  <c r="I10" i="13"/>
  <c r="I18" i="13"/>
  <c r="A21" i="4"/>
  <c r="C21" i="4" s="1"/>
  <c r="I26" i="13"/>
  <c r="B26" i="13"/>
  <c r="G35" i="13"/>
  <c r="O35" i="13" s="1"/>
  <c r="I35" i="13"/>
  <c r="B35" i="13"/>
  <c r="A38" i="4"/>
  <c r="C38" i="4" s="1"/>
  <c r="B53" i="13"/>
  <c r="G53" i="13"/>
  <c r="H53" i="13" s="1"/>
  <c r="N53" i="13" s="1"/>
  <c r="F59" i="13"/>
  <c r="A62" i="4"/>
  <c r="C62" i="4"/>
  <c r="G59" i="13"/>
  <c r="O59" i="13"/>
  <c r="H59" i="13"/>
  <c r="N59" i="13" s="1"/>
  <c r="G68" i="13"/>
  <c r="H68" i="13" s="1"/>
  <c r="N68" i="13" s="1"/>
  <c r="O68" i="13"/>
  <c r="A71" i="4"/>
  <c r="C71" i="4"/>
  <c r="F84" i="13"/>
  <c r="B84" i="13"/>
  <c r="I84" i="13"/>
  <c r="F90" i="13"/>
  <c r="G90" i="13"/>
  <c r="O90" i="13"/>
  <c r="H90" i="13"/>
  <c r="N90" i="13"/>
  <c r="K101" i="13"/>
  <c r="L101" i="13" s="1"/>
  <c r="I101" i="13"/>
  <c r="F117" i="13"/>
  <c r="B117" i="13"/>
  <c r="G117" i="13"/>
  <c r="H117" i="13" s="1"/>
  <c r="N117" i="13" s="1"/>
  <c r="I117" i="13"/>
  <c r="A120" i="4"/>
  <c r="C120" i="4"/>
  <c r="A144" i="4"/>
  <c r="C144" i="4" s="1"/>
  <c r="B141" i="13"/>
  <c r="B11" i="13"/>
  <c r="G11" i="13"/>
  <c r="H11" i="13" s="1"/>
  <c r="N11" i="13" s="1"/>
  <c r="F11" i="13"/>
  <c r="A14" i="4"/>
  <c r="C14" i="4"/>
  <c r="I11" i="13"/>
  <c r="B19" i="13"/>
  <c r="I19" i="13"/>
  <c r="G19" i="13"/>
  <c r="O19" i="13"/>
  <c r="H19" i="13"/>
  <c r="N19" i="13" s="1"/>
  <c r="A22" i="4"/>
  <c r="C22" i="4" s="1"/>
  <c r="J12" i="3"/>
  <c r="I12" i="3"/>
  <c r="AA12" i="3" s="1"/>
  <c r="Q12" i="3"/>
  <c r="G12" i="3"/>
  <c r="E12" i="3"/>
  <c r="R12" i="3"/>
  <c r="L12" i="3"/>
  <c r="U12" i="3"/>
  <c r="AN12" i="3"/>
  <c r="M12" i="3"/>
  <c r="I18" i="14"/>
  <c r="N12" i="3"/>
  <c r="AP12" i="3"/>
  <c r="Q22" i="3"/>
  <c r="J22" i="3"/>
  <c r="U22" i="3"/>
  <c r="AN22" i="3"/>
  <c r="R22" i="3"/>
  <c r="J30" i="3"/>
  <c r="G30" i="3"/>
  <c r="L30" i="3"/>
  <c r="D30" i="3"/>
  <c r="V30" i="3" s="1"/>
  <c r="M30" i="3"/>
  <c r="I28" i="14"/>
  <c r="F30" i="3"/>
  <c r="X30" i="3" s="1"/>
  <c r="AP30" i="3"/>
  <c r="O30" i="3"/>
  <c r="E30" i="3"/>
  <c r="N30" i="3"/>
  <c r="R46" i="3"/>
  <c r="O46" i="3"/>
  <c r="H46" i="3"/>
  <c r="K36" i="14" s="1"/>
  <c r="F46" i="3"/>
  <c r="X46" i="3" s="1"/>
  <c r="D46" i="3"/>
  <c r="G46" i="3"/>
  <c r="AP46" i="3"/>
  <c r="AN46" i="3"/>
  <c r="M46" i="3"/>
  <c r="I36" i="14" s="1"/>
  <c r="I46" i="3"/>
  <c r="N46" i="3"/>
  <c r="J46" i="3"/>
  <c r="AO46" i="3"/>
  <c r="O54" i="3"/>
  <c r="M54" i="3"/>
  <c r="I40" i="14" s="1"/>
  <c r="J54" i="3"/>
  <c r="AO54" i="3"/>
  <c r="F54" i="3"/>
  <c r="X54" i="3" s="1"/>
  <c r="D54" i="3"/>
  <c r="V54" i="3" s="1"/>
  <c r="N54" i="3"/>
  <c r="H54" i="3"/>
  <c r="K40" i="14" s="1"/>
  <c r="I54" i="3"/>
  <c r="AA54" i="3"/>
  <c r="AP54" i="3"/>
  <c r="E54" i="3"/>
  <c r="U54" i="3"/>
  <c r="AN54" i="3"/>
  <c r="F62" i="3"/>
  <c r="X62" i="3" s="1"/>
  <c r="H62" i="3"/>
  <c r="K44" i="14"/>
  <c r="J62" i="3"/>
  <c r="AP70" i="3"/>
  <c r="F70" i="3"/>
  <c r="X70" i="3" s="1"/>
  <c r="Q70" i="3"/>
  <c r="G70" i="3"/>
  <c r="N70" i="3"/>
  <c r="O70" i="3"/>
  <c r="D70" i="3"/>
  <c r="P70" i="3" s="1"/>
  <c r="E70" i="3"/>
  <c r="H70" i="3"/>
  <c r="K48" i="14"/>
  <c r="J70" i="3"/>
  <c r="R70" i="3"/>
  <c r="M70" i="3"/>
  <c r="I48" i="14" s="1"/>
  <c r="AN70" i="3"/>
  <c r="AN78" i="3"/>
  <c r="O78" i="3"/>
  <c r="F78" i="3"/>
  <c r="X78" i="3" s="1"/>
  <c r="E78" i="3"/>
  <c r="E52" i="14"/>
  <c r="D78" i="3"/>
  <c r="G78" i="3"/>
  <c r="AO78" i="3" s="1"/>
  <c r="M78" i="3"/>
  <c r="I52" i="14" s="1"/>
  <c r="H78" i="3"/>
  <c r="K52" i="14" s="1"/>
  <c r="U78" i="3"/>
  <c r="AP78" i="3"/>
  <c r="L86" i="3"/>
  <c r="E86" i="3"/>
  <c r="W86" i="3"/>
  <c r="G86" i="3"/>
  <c r="Q94" i="3"/>
  <c r="T94" i="3" s="1"/>
  <c r="L94" i="3"/>
  <c r="O102" i="3"/>
  <c r="I102" i="3"/>
  <c r="Z102" i="3" s="1"/>
  <c r="F102" i="3"/>
  <c r="X102" i="3" s="1"/>
  <c r="M102" i="3"/>
  <c r="I64" i="14" s="1"/>
  <c r="AN110" i="3"/>
  <c r="N110" i="3"/>
  <c r="I110" i="3"/>
  <c r="Q110" i="3"/>
  <c r="T110" i="3"/>
  <c r="N118" i="3"/>
  <c r="J118" i="3"/>
  <c r="AO118" i="3" s="1"/>
  <c r="U118" i="3"/>
  <c r="D118" i="3"/>
  <c r="L126" i="3"/>
  <c r="O126" i="3"/>
  <c r="T92" i="3"/>
  <c r="AO28" i="3"/>
  <c r="K67" i="13"/>
  <c r="L67" i="13"/>
  <c r="AO53" i="3"/>
  <c r="AO163" i="3"/>
  <c r="I115" i="13"/>
  <c r="AO132" i="3"/>
  <c r="I21" i="13"/>
  <c r="W52" i="3"/>
  <c r="E38" i="14"/>
  <c r="P93" i="3"/>
  <c r="V93" i="3"/>
  <c r="AC150" i="3"/>
  <c r="AE150" i="3" s="1"/>
  <c r="T150" i="3"/>
  <c r="W156" i="3"/>
  <c r="E90" i="14"/>
  <c r="J164" i="3"/>
  <c r="K165" i="13"/>
  <c r="L165" i="13"/>
  <c r="I165" i="13"/>
  <c r="AO61" i="3"/>
  <c r="AO93" i="3"/>
  <c r="AO134" i="3"/>
  <c r="P108" i="3"/>
  <c r="S108" i="3" s="1"/>
  <c r="V108" i="3"/>
  <c r="W77" i="3"/>
  <c r="E51" i="14"/>
  <c r="B106" i="13"/>
  <c r="A109" i="4"/>
  <c r="C109" i="4"/>
  <c r="G106" i="13"/>
  <c r="F106" i="13"/>
  <c r="A110" i="4"/>
  <c r="C110" i="4" s="1"/>
  <c r="B107" i="13"/>
  <c r="F107" i="13"/>
  <c r="E19" i="3"/>
  <c r="L19" i="3"/>
  <c r="N19" i="3"/>
  <c r="J19" i="3"/>
  <c r="G19" i="3"/>
  <c r="U19" i="3"/>
  <c r="AN19" i="3"/>
  <c r="AP19" i="3"/>
  <c r="D19" i="3"/>
  <c r="V19" i="3"/>
  <c r="I19" i="3"/>
  <c r="Z19" i="3"/>
  <c r="O19" i="3"/>
  <c r="Q19" i="3"/>
  <c r="M19" i="3"/>
  <c r="I21" i="14" s="1"/>
  <c r="H19" i="3"/>
  <c r="K21" i="14"/>
  <c r="F19" i="3"/>
  <c r="X19" i="3"/>
  <c r="G27" i="3"/>
  <c r="U27" i="3"/>
  <c r="L27" i="3"/>
  <c r="H27" i="3"/>
  <c r="K25" i="14" s="1"/>
  <c r="Q27" i="3"/>
  <c r="T27" i="3" s="1"/>
  <c r="R27" i="3"/>
  <c r="F27" i="3"/>
  <c r="X27" i="3" s="1"/>
  <c r="N27" i="3"/>
  <c r="D27" i="3"/>
  <c r="AP27" i="3"/>
  <c r="I27" i="3"/>
  <c r="AA27" i="3" s="1"/>
  <c r="M27" i="3"/>
  <c r="I25" i="14"/>
  <c r="E27" i="3"/>
  <c r="J27" i="3"/>
  <c r="U35" i="3"/>
  <c r="E35" i="3"/>
  <c r="D35" i="3"/>
  <c r="R35" i="3"/>
  <c r="N35" i="3"/>
  <c r="I35" i="3"/>
  <c r="AA35" i="3" s="1"/>
  <c r="L35" i="3"/>
  <c r="AN35" i="3"/>
  <c r="Q35" i="3"/>
  <c r="AC35" i="3" s="1"/>
  <c r="AE35" i="3"/>
  <c r="AL35" i="3" s="1"/>
  <c r="G35" i="3"/>
  <c r="H35" i="3"/>
  <c r="K29" i="14" s="1"/>
  <c r="M35" i="3"/>
  <c r="I29" i="14"/>
  <c r="AP51" i="3"/>
  <c r="U51" i="3"/>
  <c r="Q51" i="3"/>
  <c r="T51" i="3" s="1"/>
  <c r="E51" i="3"/>
  <c r="G51" i="3"/>
  <c r="F51" i="3"/>
  <c r="X51" i="3"/>
  <c r="R51" i="3"/>
  <c r="O51" i="3"/>
  <c r="H51" i="3"/>
  <c r="K37" i="14" s="1"/>
  <c r="M51" i="3"/>
  <c r="I37" i="14" s="1"/>
  <c r="I51" i="3"/>
  <c r="J51" i="3"/>
  <c r="N51" i="3"/>
  <c r="AN51" i="3"/>
  <c r="L51" i="3"/>
  <c r="R75" i="3"/>
  <c r="N75" i="3"/>
  <c r="J75" i="3"/>
  <c r="Q75" i="3"/>
  <c r="F75" i="3"/>
  <c r="X75" i="3" s="1"/>
  <c r="E75" i="3"/>
  <c r="O75" i="3"/>
  <c r="H75" i="3"/>
  <c r="K49" i="14"/>
  <c r="AP75" i="3"/>
  <c r="G142" i="3"/>
  <c r="I142" i="3"/>
  <c r="Z142" i="3" s="1"/>
  <c r="R142" i="3"/>
  <c r="O142" i="3"/>
  <c r="AP142" i="3"/>
  <c r="M142" i="3"/>
  <c r="I84" i="14" s="1"/>
  <c r="H142" i="3"/>
  <c r="K84" i="14"/>
  <c r="J142" i="3"/>
  <c r="Q142" i="3"/>
  <c r="D142" i="3"/>
  <c r="E45" i="14"/>
  <c r="V43" i="3"/>
  <c r="C55" i="14"/>
  <c r="V133" i="3"/>
  <c r="AO173" i="3"/>
  <c r="C31" i="14"/>
  <c r="Y37" i="3"/>
  <c r="AO30" i="3"/>
  <c r="L142" i="3"/>
  <c r="O27" i="3"/>
  <c r="P91" i="3"/>
  <c r="S91" i="3" s="1"/>
  <c r="Y85" i="3"/>
  <c r="V28" i="3"/>
  <c r="V37" i="3"/>
  <c r="P37" i="3"/>
  <c r="AB37" i="3"/>
  <c r="AD37" i="3" s="1"/>
  <c r="P99" i="3"/>
  <c r="S99" i="3" s="1"/>
  <c r="V99" i="3"/>
  <c r="P124" i="3"/>
  <c r="E36" i="14"/>
  <c r="W46" i="3"/>
  <c r="G98" i="13"/>
  <c r="O98" i="13"/>
  <c r="I14" i="3"/>
  <c r="O14" i="3"/>
  <c r="F14" i="3"/>
  <c r="X14" i="3" s="1"/>
  <c r="AN14" i="3"/>
  <c r="R14" i="3"/>
  <c r="U14" i="3"/>
  <c r="G179" i="3"/>
  <c r="Y179" i="3" s="1"/>
  <c r="U172" i="3"/>
  <c r="E172" i="3"/>
  <c r="W172" i="3" s="1"/>
  <c r="O172" i="3"/>
  <c r="R172" i="3"/>
  <c r="G172" i="3"/>
  <c r="Y172" i="3"/>
  <c r="F172" i="3"/>
  <c r="X172" i="3" s="1"/>
  <c r="N172" i="3"/>
  <c r="AN172" i="3"/>
  <c r="F27" i="13"/>
  <c r="A30" i="4"/>
  <c r="C30" i="4" s="1"/>
  <c r="I27" i="13"/>
  <c r="B27" i="13"/>
  <c r="B51" i="13"/>
  <c r="F51" i="13"/>
  <c r="A54" i="4"/>
  <c r="C54" i="4" s="1"/>
  <c r="B60" i="13"/>
  <c r="G60" i="13"/>
  <c r="H60" i="13"/>
  <c r="N60" i="13" s="1"/>
  <c r="F60" i="13"/>
  <c r="A80" i="4"/>
  <c r="C80" i="4" s="1"/>
  <c r="I77" i="13"/>
  <c r="A88" i="4"/>
  <c r="C88" i="4" s="1"/>
  <c r="G85" i="13"/>
  <c r="H85" i="13" s="1"/>
  <c r="N85" i="13" s="1"/>
  <c r="F85" i="13"/>
  <c r="B85" i="13"/>
  <c r="B92" i="13"/>
  <c r="F92" i="13"/>
  <c r="A95" i="4"/>
  <c r="C95" i="4"/>
  <c r="B148" i="13"/>
  <c r="A160" i="4"/>
  <c r="C160" i="4"/>
  <c r="G157" i="13"/>
  <c r="O157" i="13" s="1"/>
  <c r="H157" i="13"/>
  <c r="N157" i="13" s="1"/>
  <c r="B157" i="13"/>
  <c r="N45" i="3"/>
  <c r="U45" i="3"/>
  <c r="E45" i="3"/>
  <c r="W45" i="3" s="1"/>
  <c r="L45" i="3"/>
  <c r="N53" i="3"/>
  <c r="M53" i="3"/>
  <c r="I39" i="14"/>
  <c r="F53" i="3"/>
  <c r="X53" i="3" s="1"/>
  <c r="D53" i="3"/>
  <c r="AO22" i="3"/>
  <c r="AO99" i="3"/>
  <c r="F10" i="13"/>
  <c r="G10" i="13"/>
  <c r="O10" i="13"/>
  <c r="G18" i="13"/>
  <c r="H18" i="13" s="1"/>
  <c r="N18" i="13" s="1"/>
  <c r="F18" i="13"/>
  <c r="F115" i="13"/>
  <c r="A118" i="4"/>
  <c r="C118" i="4" s="1"/>
  <c r="B115" i="13"/>
  <c r="G115" i="13"/>
  <c r="O115" i="13" s="1"/>
  <c r="B125" i="13"/>
  <c r="A128" i="4"/>
  <c r="C128" i="4" s="1"/>
  <c r="F125" i="13"/>
  <c r="G123" i="13"/>
  <c r="H123" i="13" s="1"/>
  <c r="N123" i="13" s="1"/>
  <c r="B123" i="13"/>
  <c r="F123" i="13"/>
  <c r="G131" i="13"/>
  <c r="B131" i="13"/>
  <c r="A134" i="4"/>
  <c r="C134" i="4"/>
  <c r="F131" i="13"/>
  <c r="L38" i="3"/>
  <c r="U38" i="3"/>
  <c r="J38" i="3"/>
  <c r="E38" i="3"/>
  <c r="E32" i="14" s="1"/>
  <c r="AN38" i="3"/>
  <c r="M86" i="3"/>
  <c r="I56" i="14" s="1"/>
  <c r="I86" i="3"/>
  <c r="AA86" i="3"/>
  <c r="D86" i="3"/>
  <c r="O86" i="3"/>
  <c r="N86" i="3"/>
  <c r="J86" i="3"/>
  <c r="AO86" i="3"/>
  <c r="AN86" i="3"/>
  <c r="AP86" i="3"/>
  <c r="R86" i="3"/>
  <c r="F86" i="3"/>
  <c r="X86" i="3"/>
  <c r="U86" i="3"/>
  <c r="E181" i="3"/>
  <c r="W181" i="3"/>
  <c r="I13" i="13"/>
  <c r="I42" i="13"/>
  <c r="I44" i="13"/>
  <c r="I45" i="13"/>
  <c r="I107" i="13"/>
  <c r="AO156" i="3"/>
  <c r="V70" i="3"/>
  <c r="I51" i="13"/>
  <c r="AO116" i="3"/>
  <c r="AB12" i="3"/>
  <c r="AD12" i="3"/>
  <c r="S12" i="3"/>
  <c r="AB108" i="3"/>
  <c r="AD108" i="3" s="1"/>
  <c r="Y70" i="3"/>
  <c r="C48" i="14"/>
  <c r="Y28" i="3"/>
  <c r="C28" i="14"/>
  <c r="C88" i="14"/>
  <c r="V12" i="3"/>
  <c r="E53" i="14"/>
  <c r="AO140" i="3"/>
  <c r="F26" i="13"/>
  <c r="G26" i="13"/>
  <c r="O26" i="13" s="1"/>
  <c r="A29" i="4"/>
  <c r="C29" i="4" s="1"/>
  <c r="F53" i="13"/>
  <c r="A56" i="4"/>
  <c r="C56" i="4"/>
  <c r="I53" i="13"/>
  <c r="B90" i="13"/>
  <c r="A93" i="4"/>
  <c r="C93" i="4" s="1"/>
  <c r="B140" i="13"/>
  <c r="A143" i="4"/>
  <c r="C143" i="4" s="1"/>
  <c r="G147" i="13"/>
  <c r="F147" i="13"/>
  <c r="A150" i="4"/>
  <c r="C150" i="4"/>
  <c r="B147" i="13"/>
  <c r="AP69" i="3"/>
  <c r="D69" i="3"/>
  <c r="V69" i="3" s="1"/>
  <c r="N69" i="3"/>
  <c r="AN69" i="3"/>
  <c r="U69" i="3"/>
  <c r="M69" i="3"/>
  <c r="I47" i="14"/>
  <c r="F69" i="3"/>
  <c r="X69" i="3" s="1"/>
  <c r="J69" i="3"/>
  <c r="AO69" i="3" s="1"/>
  <c r="E69" i="3"/>
  <c r="R69" i="3"/>
  <c r="O76" i="3"/>
  <c r="Q76" i="3"/>
  <c r="T76" i="3" s="1"/>
  <c r="AN76" i="3"/>
  <c r="G76" i="3"/>
  <c r="E76" i="3"/>
  <c r="D76" i="3"/>
  <c r="V76" i="3" s="1"/>
  <c r="U76" i="3"/>
  <c r="I76" i="3"/>
  <c r="J83" i="3"/>
  <c r="AO83" i="3"/>
  <c r="F83" i="3"/>
  <c r="X83" i="3"/>
  <c r="N83" i="3"/>
  <c r="AN83" i="3"/>
  <c r="H83" i="3"/>
  <c r="K53" i="14" s="1"/>
  <c r="M83" i="3"/>
  <c r="I53" i="14"/>
  <c r="Q83" i="3"/>
  <c r="R83" i="3"/>
  <c r="AP83" i="3"/>
  <c r="L83" i="3"/>
  <c r="U94" i="3"/>
  <c r="O94" i="3"/>
  <c r="N94" i="3"/>
  <c r="J94" i="3"/>
  <c r="AO94" i="3" s="1"/>
  <c r="F94" i="3"/>
  <c r="X94" i="3" s="1"/>
  <c r="E94" i="3"/>
  <c r="W94" i="3"/>
  <c r="G94" i="3"/>
  <c r="C60" i="14" s="1"/>
  <c r="AN94" i="3"/>
  <c r="AP94" i="3"/>
  <c r="D94" i="3"/>
  <c r="V94" i="3" s="1"/>
  <c r="I94" i="3"/>
  <c r="Z94" i="3"/>
  <c r="AP102" i="3"/>
  <c r="R102" i="3"/>
  <c r="J102" i="3"/>
  <c r="AO102" i="3" s="1"/>
  <c r="E102" i="3"/>
  <c r="L102" i="3"/>
  <c r="AN102" i="3"/>
  <c r="D102" i="3"/>
  <c r="H102" i="3"/>
  <c r="K64" i="14" s="1"/>
  <c r="U102" i="3"/>
  <c r="Q102" i="3"/>
  <c r="T102" i="3"/>
  <c r="M165" i="3"/>
  <c r="I95" i="14" s="1"/>
  <c r="L165" i="3"/>
  <c r="E165" i="3"/>
  <c r="W165" i="3" s="1"/>
  <c r="O165" i="3"/>
  <c r="G165" i="3"/>
  <c r="Y165" i="3"/>
  <c r="K163" i="13"/>
  <c r="L163" i="13" s="1"/>
  <c r="I163" i="13"/>
  <c r="S150" i="3"/>
  <c r="W149" i="3"/>
  <c r="S37" i="3"/>
  <c r="V85" i="3"/>
  <c r="Y30" i="3"/>
  <c r="V173" i="3"/>
  <c r="W37" i="3"/>
  <c r="W140" i="3"/>
  <c r="E88" i="14"/>
  <c r="AA116" i="3"/>
  <c r="V155" i="3"/>
  <c r="P155" i="3"/>
  <c r="S155" i="3" s="1"/>
  <c r="V163" i="3"/>
  <c r="AA163" i="3"/>
  <c r="AO70" i="3"/>
  <c r="Y118" i="3"/>
  <c r="P19" i="3"/>
  <c r="L62" i="3"/>
  <c r="AP62" i="3"/>
  <c r="AN62" i="3"/>
  <c r="N62" i="3"/>
  <c r="R62" i="3"/>
  <c r="M62" i="3"/>
  <c r="I44" i="14" s="1"/>
  <c r="D62" i="3"/>
  <c r="V62" i="3" s="1"/>
  <c r="Q62" i="3"/>
  <c r="T62" i="3" s="1"/>
  <c r="E62" i="3"/>
  <c r="G62" i="3"/>
  <c r="U62" i="3"/>
  <c r="I62" i="3"/>
  <c r="Z62" i="3" s="1"/>
  <c r="AO44" i="3"/>
  <c r="AO142" i="3"/>
  <c r="G69" i="13"/>
  <c r="O69" i="13"/>
  <c r="H69" i="13"/>
  <c r="N69" i="13" s="1"/>
  <c r="F69" i="13"/>
  <c r="B69" i="13"/>
  <c r="A72" i="4"/>
  <c r="C72" i="4"/>
  <c r="H59" i="3"/>
  <c r="K41" i="14"/>
  <c r="L59" i="3"/>
  <c r="G59" i="3"/>
  <c r="M59" i="3"/>
  <c r="I41" i="14" s="1"/>
  <c r="F59" i="3"/>
  <c r="X59" i="3" s="1"/>
  <c r="R59" i="3"/>
  <c r="AN59" i="3"/>
  <c r="E59" i="3"/>
  <c r="U59" i="3"/>
  <c r="Q59" i="3"/>
  <c r="T59" i="3" s="1"/>
  <c r="J59" i="3"/>
  <c r="AO59" i="3"/>
  <c r="AP59" i="3"/>
  <c r="N59" i="3"/>
  <c r="H108" i="3"/>
  <c r="K66" i="14" s="1"/>
  <c r="U108" i="3"/>
  <c r="G165" i="13"/>
  <c r="O165" i="13"/>
  <c r="A168" i="4"/>
  <c r="C168" i="4" s="1"/>
  <c r="Q109" i="3"/>
  <c r="AC109" i="3" s="1"/>
  <c r="AE109" i="3" s="1"/>
  <c r="AL109" i="3" s="1"/>
  <c r="M109" i="3"/>
  <c r="I67" i="14"/>
  <c r="AP109" i="3"/>
  <c r="D140" i="3"/>
  <c r="V140" i="3"/>
  <c r="O140" i="3"/>
  <c r="U142" i="3"/>
  <c r="F142" i="3"/>
  <c r="X142" i="3" s="1"/>
  <c r="AP172" i="3"/>
  <c r="D172" i="3"/>
  <c r="Q172" i="3"/>
  <c r="AC172" i="3"/>
  <c r="AE172" i="3" s="1"/>
  <c r="I43" i="13"/>
  <c r="I52" i="13"/>
  <c r="I162" i="13"/>
  <c r="I181" i="13"/>
  <c r="I146" i="13"/>
  <c r="I187" i="13"/>
  <c r="I147" i="13"/>
  <c r="I132" i="13"/>
  <c r="I124" i="13"/>
  <c r="B189" i="13"/>
  <c r="E93" i="14"/>
  <c r="U107" i="3"/>
  <c r="AA147" i="3"/>
  <c r="Y43" i="3"/>
  <c r="N171" i="3"/>
  <c r="G171" i="3"/>
  <c r="Y171" i="3"/>
  <c r="M171" i="3"/>
  <c r="J171" i="3"/>
  <c r="AO171" i="3"/>
  <c r="F171" i="3"/>
  <c r="X171" i="3" s="1"/>
  <c r="AB91" i="3"/>
  <c r="AD91" i="3" s="1"/>
  <c r="AB133" i="3"/>
  <c r="AD133" i="3" s="1"/>
  <c r="V44" i="3"/>
  <c r="W134" i="3"/>
  <c r="AO45" i="3"/>
  <c r="C24" i="14"/>
  <c r="Y22" i="3"/>
  <c r="G162" i="13"/>
  <c r="O162" i="13" s="1"/>
  <c r="B162" i="13"/>
  <c r="A165" i="4"/>
  <c r="C165" i="4" s="1"/>
  <c r="F162" i="13"/>
  <c r="AB147" i="3"/>
  <c r="AD147" i="3"/>
  <c r="P67" i="3"/>
  <c r="AO43" i="3"/>
  <c r="I171" i="3"/>
  <c r="AA171" i="3" s="1"/>
  <c r="AP171" i="3"/>
  <c r="L171" i="3"/>
  <c r="O171" i="3"/>
  <c r="Z91" i="3"/>
  <c r="S101" i="3"/>
  <c r="S22" i="3"/>
  <c r="AB22" i="3"/>
  <c r="AD22" i="3" s="1"/>
  <c r="AC28" i="3"/>
  <c r="AE28" i="3"/>
  <c r="AM28" i="3" s="1"/>
  <c r="W85" i="3"/>
  <c r="E55" i="14"/>
  <c r="Y141" i="3"/>
  <c r="Y126" i="3"/>
  <c r="AO126" i="3"/>
  <c r="V116" i="3"/>
  <c r="P116" i="3"/>
  <c r="K98" i="13"/>
  <c r="L98" i="13"/>
  <c r="Q171" i="3"/>
  <c r="T171" i="3" s="1"/>
  <c r="R171" i="3"/>
  <c r="U171" i="3"/>
  <c r="W61" i="3"/>
  <c r="V84" i="3"/>
  <c r="W44" i="3"/>
  <c r="AC117" i="3"/>
  <c r="AE117" i="3" s="1"/>
  <c r="AL117" i="3" s="1"/>
  <c r="T117" i="3"/>
  <c r="Y61" i="3"/>
  <c r="C43" i="14"/>
  <c r="Y92" i="3"/>
  <c r="AO75" i="3"/>
  <c r="C46" i="14"/>
  <c r="Y68" i="3"/>
  <c r="P30" i="3"/>
  <c r="K52" i="13"/>
  <c r="L52" i="13"/>
  <c r="C90" i="14"/>
  <c r="Y156" i="3"/>
  <c r="P59" i="3"/>
  <c r="AB59" i="3" s="1"/>
  <c r="AD59" i="3" s="1"/>
  <c r="V59" i="3"/>
  <c r="T54" i="3"/>
  <c r="AC54" i="3"/>
  <c r="AE54" i="3" s="1"/>
  <c r="AL54" i="3"/>
  <c r="G141" i="13"/>
  <c r="O141" i="13" s="1"/>
  <c r="I141" i="13"/>
  <c r="C53" i="14"/>
  <c r="M38" i="3"/>
  <c r="I32" i="14"/>
  <c r="G38" i="3"/>
  <c r="F38" i="3"/>
  <c r="X38" i="3"/>
  <c r="O38" i="3"/>
  <c r="H38" i="3"/>
  <c r="K32" i="14" s="1"/>
  <c r="I38" i="3"/>
  <c r="Z38" i="3"/>
  <c r="R38" i="3"/>
  <c r="Q38" i="3"/>
  <c r="AC38" i="3" s="1"/>
  <c r="AE38" i="3" s="1"/>
  <c r="N38" i="3"/>
  <c r="D100" i="3"/>
  <c r="J100" i="3"/>
  <c r="Q100" i="3"/>
  <c r="E100" i="3"/>
  <c r="E62" i="14" s="1"/>
  <c r="U100" i="3"/>
  <c r="AN100" i="3"/>
  <c r="G100" i="3"/>
  <c r="AO100" i="3" s="1"/>
  <c r="H100" i="3"/>
  <c r="K62" i="14" s="1"/>
  <c r="L100" i="3"/>
  <c r="I100" i="3"/>
  <c r="AA100" i="3" s="1"/>
  <c r="AP158" i="3"/>
  <c r="R158" i="3"/>
  <c r="Q158" i="3"/>
  <c r="AC158" i="3"/>
  <c r="AE158" i="3" s="1"/>
  <c r="AM158" i="3"/>
  <c r="H158" i="3"/>
  <c r="K92" i="14" s="1"/>
  <c r="F158" i="3"/>
  <c r="X158" i="3"/>
  <c r="G158" i="3"/>
  <c r="U158" i="3"/>
  <c r="I158" i="3"/>
  <c r="Z158" i="3"/>
  <c r="L158" i="3"/>
  <c r="J158" i="3"/>
  <c r="D158" i="3"/>
  <c r="P158" i="3"/>
  <c r="E158" i="3"/>
  <c r="N158" i="3"/>
  <c r="I60" i="13"/>
  <c r="AO12" i="3"/>
  <c r="I36" i="13"/>
  <c r="R76" i="3"/>
  <c r="M76" i="3"/>
  <c r="I50" i="14"/>
  <c r="J76" i="3"/>
  <c r="AO76" i="3"/>
  <c r="H76" i="3"/>
  <c r="K50" i="14"/>
  <c r="L76" i="3"/>
  <c r="F188" i="13"/>
  <c r="A96" i="4"/>
  <c r="C96" i="4"/>
  <c r="F93" i="13"/>
  <c r="B93" i="13"/>
  <c r="J110" i="3"/>
  <c r="AO110" i="3" s="1"/>
  <c r="D110" i="3"/>
  <c r="V110" i="3" s="1"/>
  <c r="H110" i="3"/>
  <c r="K68" i="14"/>
  <c r="F110" i="3"/>
  <c r="X110" i="3" s="1"/>
  <c r="G110" i="3"/>
  <c r="C68" i="14" s="1"/>
  <c r="F187" i="13"/>
  <c r="E35" i="14"/>
  <c r="W133" i="3"/>
  <c r="W38" i="3"/>
  <c r="E56" i="14"/>
  <c r="W78" i="3"/>
  <c r="S13" i="3"/>
  <c r="AB13" i="3"/>
  <c r="AD13" i="3"/>
  <c r="AO109" i="3"/>
  <c r="Y77" i="3"/>
  <c r="C51" i="14"/>
  <c r="P29" i="3"/>
  <c r="V29" i="3"/>
  <c r="AA29" i="3"/>
  <c r="AO21" i="3"/>
  <c r="Y54" i="3"/>
  <c r="C40" i="14"/>
  <c r="Z109" i="3"/>
  <c r="AA109" i="3"/>
  <c r="Y109" i="3"/>
  <c r="C67" i="14"/>
  <c r="W101" i="3"/>
  <c r="E63" i="14"/>
  <c r="E59" i="14"/>
  <c r="W93" i="3"/>
  <c r="Y69" i="3"/>
  <c r="C47" i="14"/>
  <c r="Y21" i="3"/>
  <c r="C23" i="14"/>
  <c r="AO77" i="3"/>
  <c r="V77" i="3"/>
  <c r="P77" i="3"/>
  <c r="S77" i="3" s="1"/>
  <c r="AA61" i="3"/>
  <c r="E27" i="14"/>
  <c r="P21" i="3"/>
  <c r="S21" i="3"/>
  <c r="V21" i="3"/>
  <c r="C19" i="14"/>
  <c r="Y13" i="3"/>
  <c r="AO51" i="3"/>
  <c r="AO27" i="3"/>
  <c r="AA102" i="3"/>
  <c r="Y86" i="3"/>
  <c r="C56" i="14"/>
  <c r="P78" i="3"/>
  <c r="V78" i="3"/>
  <c r="P54" i="3"/>
  <c r="P46" i="3"/>
  <c r="V46" i="3"/>
  <c r="C18" i="14"/>
  <c r="Y12" i="3"/>
  <c r="Y133" i="3"/>
  <c r="C79" i="14"/>
  <c r="T12" i="3"/>
  <c r="AC12" i="3"/>
  <c r="AE12" i="3"/>
  <c r="AM12" i="3"/>
  <c r="P156" i="3"/>
  <c r="S156" i="3"/>
  <c r="V118" i="3"/>
  <c r="P118" i="3"/>
  <c r="AB118" i="3" s="1"/>
  <c r="AD118" i="3" s="1"/>
  <c r="AC110" i="3"/>
  <c r="AE110" i="3"/>
  <c r="AM110" i="3" s="1"/>
  <c r="E48" i="14"/>
  <c r="W70" i="3"/>
  <c r="W30" i="3"/>
  <c r="E28" i="14"/>
  <c r="E83" i="14"/>
  <c r="T141" i="3"/>
  <c r="AC141" i="3"/>
  <c r="AE141" i="3" s="1"/>
  <c r="C87" i="14"/>
  <c r="Y149" i="3"/>
  <c r="V149" i="3"/>
  <c r="P149" i="3"/>
  <c r="S149" i="3" s="1"/>
  <c r="AO133" i="3"/>
  <c r="AA156" i="3"/>
  <c r="AC94" i="3"/>
  <c r="AE94" i="3"/>
  <c r="Y78" i="3"/>
  <c r="C52" i="14"/>
  <c r="T70" i="3"/>
  <c r="AC70" i="3"/>
  <c r="AE70" i="3" s="1"/>
  <c r="E40" i="14"/>
  <c r="W54" i="3"/>
  <c r="AA46" i="3"/>
  <c r="Z46" i="3"/>
  <c r="C36" i="14"/>
  <c r="Y46" i="3"/>
  <c r="AC22" i="3"/>
  <c r="AE22" i="3" s="1"/>
  <c r="AM22" i="3" s="1"/>
  <c r="T22" i="3"/>
  <c r="E18" i="14"/>
  <c r="W12" i="3"/>
  <c r="V141" i="3"/>
  <c r="P141" i="3"/>
  <c r="AB141" i="3" s="1"/>
  <c r="AD141" i="3" s="1"/>
  <c r="AA149" i="3"/>
  <c r="Z149" i="3"/>
  <c r="C84" i="14"/>
  <c r="Y142" i="3"/>
  <c r="W75" i="3"/>
  <c r="E49" i="14"/>
  <c r="C37" i="14"/>
  <c r="Y51" i="3"/>
  <c r="T35" i="3"/>
  <c r="Z27" i="3"/>
  <c r="AB93" i="3"/>
  <c r="AD93" i="3"/>
  <c r="S93" i="3"/>
  <c r="V86" i="3"/>
  <c r="P86" i="3"/>
  <c r="AB86" i="3" s="1"/>
  <c r="AD86" i="3" s="1"/>
  <c r="S124" i="3"/>
  <c r="AB124" i="3"/>
  <c r="AD124" i="3"/>
  <c r="E37" i="14"/>
  <c r="W51" i="3"/>
  <c r="Y19" i="3"/>
  <c r="C21" i="14"/>
  <c r="W19" i="3"/>
  <c r="E21" i="14"/>
  <c r="V53" i="3"/>
  <c r="P53" i="3"/>
  <c r="AB53" i="3" s="1"/>
  <c r="AD53" i="3" s="1"/>
  <c r="AC75" i="3"/>
  <c r="AE75" i="3" s="1"/>
  <c r="T75" i="3"/>
  <c r="AA51" i="3"/>
  <c r="Z51" i="3"/>
  <c r="V35" i="3"/>
  <c r="P35" i="3"/>
  <c r="S35" i="3"/>
  <c r="E25" i="14"/>
  <c r="W27" i="3"/>
  <c r="V27" i="3"/>
  <c r="P27" i="3"/>
  <c r="AB27" i="3"/>
  <c r="AD27" i="3" s="1"/>
  <c r="C25" i="14"/>
  <c r="Y27" i="3"/>
  <c r="AC19" i="3"/>
  <c r="AE19" i="3" s="1"/>
  <c r="T19" i="3"/>
  <c r="AO19" i="3"/>
  <c r="C29" i="14"/>
  <c r="Y35" i="3"/>
  <c r="W35" i="3"/>
  <c r="E29" i="14"/>
  <c r="AO35" i="3"/>
  <c r="W59" i="3"/>
  <c r="E41" i="14"/>
  <c r="P62" i="3"/>
  <c r="W102" i="3"/>
  <c r="E64" i="14"/>
  <c r="E50" i="14"/>
  <c r="W76" i="3"/>
  <c r="C41" i="14"/>
  <c r="Y59" i="3"/>
  <c r="Y62" i="3"/>
  <c r="AO62" i="3"/>
  <c r="C44" i="14"/>
  <c r="E95" i="14"/>
  <c r="P102" i="3"/>
  <c r="S102" i="3"/>
  <c r="V102" i="3"/>
  <c r="P94" i="3"/>
  <c r="S94" i="3" s="1"/>
  <c r="E60" i="14"/>
  <c r="Z76" i="3"/>
  <c r="AA76" i="3"/>
  <c r="W62" i="3"/>
  <c r="E44" i="14"/>
  <c r="AC102" i="3"/>
  <c r="AE102" i="3"/>
  <c r="W69" i="3"/>
  <c r="E47" i="14"/>
  <c r="P140" i="3"/>
  <c r="S140" i="3" s="1"/>
  <c r="AA62" i="3"/>
  <c r="AC62" i="3"/>
  <c r="AE62" i="3" s="1"/>
  <c r="AL62" i="3" s="1"/>
  <c r="AM62" i="3"/>
  <c r="S19" i="3"/>
  <c r="AB19" i="3"/>
  <c r="AD19" i="3"/>
  <c r="AB155" i="3"/>
  <c r="AD155" i="3"/>
  <c r="P76" i="3"/>
  <c r="S76" i="3" s="1"/>
  <c r="AC76" i="3"/>
  <c r="AE76" i="3" s="1"/>
  <c r="AA158" i="3"/>
  <c r="AB30" i="3"/>
  <c r="AD30" i="3" s="1"/>
  <c r="S30" i="3"/>
  <c r="P110" i="3"/>
  <c r="C92" i="14"/>
  <c r="S59" i="3"/>
  <c r="T38" i="3"/>
  <c r="AM54" i="3"/>
  <c r="V158" i="3"/>
  <c r="V100" i="3"/>
  <c r="P100" i="3"/>
  <c r="S100" i="3" s="1"/>
  <c r="AA38" i="3"/>
  <c r="C32" i="14"/>
  <c r="Y38" i="3"/>
  <c r="AO38" i="3"/>
  <c r="AB116" i="3"/>
  <c r="AD116" i="3" s="1"/>
  <c r="S116" i="3"/>
  <c r="Q107" i="3"/>
  <c r="T107" i="3"/>
  <c r="AB29" i="3"/>
  <c r="AD29" i="3" s="1"/>
  <c r="S29" i="3"/>
  <c r="S118" i="3"/>
  <c r="S46" i="3"/>
  <c r="AB46" i="3"/>
  <c r="AD46" i="3"/>
  <c r="AB156" i="3"/>
  <c r="AD156" i="3"/>
  <c r="AB54" i="3"/>
  <c r="AD54" i="3" s="1"/>
  <c r="S54" i="3"/>
  <c r="S27" i="3"/>
  <c r="AB35" i="3"/>
  <c r="AD35" i="3" s="1"/>
  <c r="S86" i="3"/>
  <c r="AB102" i="3"/>
  <c r="AD102" i="3" s="1"/>
  <c r="AB94" i="3"/>
  <c r="AD94" i="3" s="1"/>
  <c r="AB100" i="3"/>
  <c r="AD100" i="3" s="1"/>
  <c r="S110" i="3"/>
  <c r="AB110" i="3"/>
  <c r="AD110" i="3" s="1"/>
  <c r="H162" i="13"/>
  <c r="N162" i="13" s="1"/>
  <c r="D174" i="3"/>
  <c r="H154" i="13"/>
  <c r="N154" i="13" s="1"/>
  <c r="AB85" i="3"/>
  <c r="AD85" i="3" s="1"/>
  <c r="S85" i="3"/>
  <c r="O123" i="13"/>
  <c r="O85" i="13"/>
  <c r="H75" i="13"/>
  <c r="N75" i="13"/>
  <c r="AC85" i="3"/>
  <c r="AE85" i="3"/>
  <c r="AL85" i="3" s="1"/>
  <c r="H101" i="13"/>
  <c r="N101" i="13"/>
  <c r="H76" i="13"/>
  <c r="N76" i="13" s="1"/>
  <c r="O117" i="13"/>
  <c r="H132" i="13"/>
  <c r="N132" i="13"/>
  <c r="S38" i="3"/>
  <c r="AB38" i="3"/>
  <c r="AD38" i="3"/>
  <c r="O44" i="13"/>
  <c r="H44" i="13"/>
  <c r="N44" i="13"/>
  <c r="S43" i="3"/>
  <c r="AB43" i="3"/>
  <c r="AD43" i="3" s="1"/>
  <c r="S28" i="3"/>
  <c r="AB28" i="3"/>
  <c r="AD28" i="3" s="1"/>
  <c r="H10" i="13"/>
  <c r="N10" i="13"/>
  <c r="V38" i="3"/>
  <c r="H21" i="13"/>
  <c r="N21" i="13" s="1"/>
  <c r="O18" i="13"/>
  <c r="O53" i="13"/>
  <c r="H106" i="13"/>
  <c r="O106" i="13"/>
  <c r="V11" i="3"/>
  <c r="AC30" i="3"/>
  <c r="AE30" i="3" s="1"/>
  <c r="T158" i="3"/>
  <c r="T77" i="3"/>
  <c r="AC171" i="3"/>
  <c r="AE171" i="3" s="1"/>
  <c r="AM171" i="3" s="1"/>
  <c r="AC51" i="3"/>
  <c r="AE51" i="3" s="1"/>
  <c r="Z141" i="3"/>
  <c r="Z133" i="3"/>
  <c r="Z101" i="3"/>
  <c r="AA13" i="3"/>
  <c r="AA53" i="3"/>
  <c r="AA125" i="3"/>
  <c r="T36" i="3"/>
  <c r="AC53" i="3"/>
  <c r="AE53" i="3" s="1"/>
  <c r="AC59" i="3"/>
  <c r="AE59" i="3" s="1"/>
  <c r="T149" i="3"/>
  <c r="AC69" i="3"/>
  <c r="AE69" i="3"/>
  <c r="AA93" i="3"/>
  <c r="T172" i="3"/>
  <c r="AM116" i="3"/>
  <c r="AC78" i="3"/>
  <c r="AE78" i="3" s="1"/>
  <c r="AM78" i="3" s="1"/>
  <c r="AA19" i="3"/>
  <c r="Z12" i="3"/>
  <c r="Z54" i="3"/>
  <c r="AA85" i="3"/>
  <c r="AM125" i="3"/>
  <c r="T86" i="3"/>
  <c r="AA67" i="3"/>
  <c r="Z118" i="3"/>
  <c r="AA28" i="3"/>
  <c r="AC99" i="3"/>
  <c r="AE99" i="3" s="1"/>
  <c r="AA83" i="3"/>
  <c r="Z86" i="3"/>
  <c r="Z173" i="3"/>
  <c r="Z37" i="3"/>
  <c r="T173" i="3"/>
  <c r="AA21" i="3"/>
  <c r="AC27" i="3"/>
  <c r="AE27" i="3" s="1"/>
  <c r="AL27" i="3" s="1"/>
  <c r="AC91" i="3"/>
  <c r="AE91" i="3" s="1"/>
  <c r="AC45" i="3"/>
  <c r="AE45" i="3" s="1"/>
  <c r="T147" i="3"/>
  <c r="AC29" i="3"/>
  <c r="AE29" i="3" s="1"/>
  <c r="AC14" i="3"/>
  <c r="AE14" i="3"/>
  <c r="AA11" i="3"/>
  <c r="AA124" i="3"/>
  <c r="Z20" i="3"/>
  <c r="Z150" i="3"/>
  <c r="AC140" i="3"/>
  <c r="AE140" i="3" s="1"/>
  <c r="AA140" i="3"/>
  <c r="T13" i="3"/>
  <c r="AM118" i="3"/>
  <c r="AL118" i="3"/>
  <c r="AM36" i="3"/>
  <c r="AL36" i="3"/>
  <c r="AL124" i="3"/>
  <c r="AM124" i="3"/>
  <c r="AM109" i="3"/>
  <c r="AL86" i="3"/>
  <c r="AM86" i="3"/>
  <c r="AA75" i="3"/>
  <c r="AA30" i="3"/>
  <c r="AA52" i="3"/>
  <c r="T61" i="3"/>
  <c r="AC67" i="3"/>
  <c r="AE67" i="3"/>
  <c r="AL67" i="3" s="1"/>
  <c r="Z92" i="3"/>
  <c r="AC108" i="3"/>
  <c r="AE108" i="3" s="1"/>
  <c r="AL108" i="3" s="1"/>
  <c r="AA36" i="3"/>
  <c r="Z172" i="3"/>
  <c r="AL149" i="3"/>
  <c r="T109" i="3"/>
  <c r="AC101" i="3"/>
  <c r="AE101" i="3"/>
  <c r="AA108" i="3"/>
  <c r="AA134" i="3"/>
  <c r="Z69" i="3"/>
  <c r="T20" i="3"/>
  <c r="AC84" i="3"/>
  <c r="AE84" i="3" s="1"/>
  <c r="AA99" i="3"/>
  <c r="AA166" i="3"/>
  <c r="AA59" i="3"/>
  <c r="H82" i="13"/>
  <c r="N82" i="13"/>
  <c r="AC43" i="3"/>
  <c r="AE43" i="3"/>
  <c r="AL43" i="3" s="1"/>
  <c r="AA70" i="3"/>
  <c r="AC126" i="3"/>
  <c r="AE126" i="3" s="1"/>
  <c r="AC46" i="3"/>
  <c r="AE46" i="3" s="1"/>
  <c r="AC132" i="3"/>
  <c r="AE132" i="3"/>
  <c r="AL132" i="3"/>
  <c r="AA60" i="3"/>
  <c r="Z22" i="3"/>
  <c r="T134" i="3"/>
  <c r="AM70" i="3"/>
  <c r="AL70" i="3"/>
  <c r="T142" i="3"/>
  <c r="AC142" i="3"/>
  <c r="AE142" i="3" s="1"/>
  <c r="AC133" i="3"/>
  <c r="AE133" i="3" s="1"/>
  <c r="AL133" i="3" s="1"/>
  <c r="T133" i="3"/>
  <c r="T68" i="3"/>
  <c r="AC68" i="3"/>
  <c r="AE68" i="3" s="1"/>
  <c r="Z35" i="3"/>
  <c r="Z14" i="3"/>
  <c r="AA14" i="3"/>
  <c r="AL52" i="3"/>
  <c r="AM52" i="3"/>
  <c r="AC83" i="3"/>
  <c r="AE83" i="3" s="1"/>
  <c r="T83" i="3"/>
  <c r="AL12" i="3"/>
  <c r="AM150" i="3"/>
  <c r="AL150" i="3"/>
  <c r="Z110" i="3"/>
  <c r="AA110" i="3"/>
  <c r="AA77" i="3"/>
  <c r="Z77" i="3"/>
  <c r="AL93" i="3"/>
  <c r="AM93" i="3"/>
  <c r="Z84" i="3"/>
  <c r="AA84" i="3"/>
  <c r="AL163" i="3"/>
  <c r="AM163" i="3"/>
  <c r="H91" i="13"/>
  <c r="N91" i="13"/>
  <c r="V174" i="3"/>
  <c r="P174" i="3"/>
  <c r="S174" i="3" s="1"/>
  <c r="N106" i="13"/>
  <c r="AB174" i="3"/>
  <c r="AD174" i="3" s="1"/>
  <c r="O189" i="13"/>
  <c r="H189" i="13"/>
  <c r="N189" i="13" s="1"/>
  <c r="H187" i="13"/>
  <c r="N187" i="13"/>
  <c r="O187" i="13"/>
  <c r="I188" i="13"/>
  <c r="H181" i="13"/>
  <c r="N181" i="13"/>
  <c r="O181" i="13"/>
  <c r="H180" i="13"/>
  <c r="N180" i="13" s="1"/>
  <c r="A184" i="4"/>
  <c r="C184" i="4" s="1"/>
  <c r="G179" i="13"/>
  <c r="B179" i="13"/>
  <c r="A182" i="4"/>
  <c r="C182" i="4"/>
  <c r="F179" i="13"/>
  <c r="AM172" i="3"/>
  <c r="AL172" i="3"/>
  <c r="P171" i="3"/>
  <c r="V171" i="3"/>
  <c r="AB173" i="3"/>
  <c r="AD173" i="3" s="1"/>
  <c r="S173" i="3"/>
  <c r="Z171" i="3"/>
  <c r="H165" i="13"/>
  <c r="N165" i="13"/>
  <c r="O147" i="13"/>
  <c r="H147" i="13"/>
  <c r="N147" i="13" s="1"/>
  <c r="A158" i="4"/>
  <c r="C158" i="4"/>
  <c r="G155" i="13"/>
  <c r="O155" i="13" s="1"/>
  <c r="B155" i="13"/>
  <c r="Z157" i="3"/>
  <c r="AA157" i="3"/>
  <c r="I164" i="3"/>
  <c r="Q164" i="3"/>
  <c r="M164" i="3"/>
  <c r="I94" i="14"/>
  <c r="R164" i="3"/>
  <c r="U164" i="3"/>
  <c r="O164" i="3"/>
  <c r="G164" i="3"/>
  <c r="N164" i="3"/>
  <c r="E164" i="3"/>
  <c r="AN164" i="3"/>
  <c r="AA165" i="3"/>
  <c r="AP164" i="3"/>
  <c r="D164" i="3"/>
  <c r="V157" i="3"/>
  <c r="P157" i="3"/>
  <c r="F155" i="13"/>
  <c r="T155" i="3"/>
  <c r="AC155" i="3"/>
  <c r="AE155" i="3"/>
  <c r="C95" i="14"/>
  <c r="Y158" i="3"/>
  <c r="AO158" i="3"/>
  <c r="T156" i="3"/>
  <c r="AC156" i="3"/>
  <c r="AE156" i="3" s="1"/>
  <c r="V166" i="3"/>
  <c r="P166" i="3"/>
  <c r="AB166" i="3" s="1"/>
  <c r="AD166" i="3" s="1"/>
  <c r="S163" i="3"/>
  <c r="AB163" i="3"/>
  <c r="AD163" i="3" s="1"/>
  <c r="I155" i="13"/>
  <c r="G156" i="13"/>
  <c r="O156" i="13" s="1"/>
  <c r="B156" i="13"/>
  <c r="I156" i="13"/>
  <c r="F156" i="13"/>
  <c r="E92" i="14"/>
  <c r="W158" i="3"/>
  <c r="A159" i="4"/>
  <c r="C159" i="4"/>
  <c r="H164" i="3"/>
  <c r="K94" i="14" s="1"/>
  <c r="L164" i="3"/>
  <c r="A149" i="4"/>
  <c r="C149" i="4" s="1"/>
  <c r="G146" i="13"/>
  <c r="F146" i="13"/>
  <c r="D165" i="3"/>
  <c r="V165" i="3" s="1"/>
  <c r="G148" i="13"/>
  <c r="Q157" i="3"/>
  <c r="AC157" i="3" s="1"/>
  <c r="AE157" i="3" s="1"/>
  <c r="R165" i="3"/>
  <c r="F165" i="3"/>
  <c r="X165" i="3" s="1"/>
  <c r="N157" i="3"/>
  <c r="L157" i="3"/>
  <c r="AL158" i="3"/>
  <c r="H165" i="3"/>
  <c r="K95" i="14"/>
  <c r="J165" i="3"/>
  <c r="AO165" i="3"/>
  <c r="A151" i="4"/>
  <c r="C151" i="4"/>
  <c r="M157" i="3"/>
  <c r="I91" i="14" s="1"/>
  <c r="R157" i="3"/>
  <c r="N165" i="3"/>
  <c r="U157" i="3"/>
  <c r="AL78" i="3"/>
  <c r="C77" i="14"/>
  <c r="Y131" i="3"/>
  <c r="J115" i="3"/>
  <c r="AO115" i="3" s="1"/>
  <c r="E115" i="3"/>
  <c r="R115" i="3"/>
  <c r="I115" i="3"/>
  <c r="M115" i="3"/>
  <c r="I69" i="14" s="1"/>
  <c r="G115" i="3"/>
  <c r="D115" i="3"/>
  <c r="P115" i="3" s="1"/>
  <c r="L115" i="3"/>
  <c r="H115" i="3"/>
  <c r="K69" i="14" s="1"/>
  <c r="F115" i="3"/>
  <c r="X115" i="3"/>
  <c r="N115" i="3"/>
  <c r="AP115" i="3"/>
  <c r="O115" i="3"/>
  <c r="AC107" i="3"/>
  <c r="AE107" i="3"/>
  <c r="I92" i="13"/>
  <c r="E75" i="14"/>
  <c r="G107" i="3"/>
  <c r="J107" i="3"/>
  <c r="AO107" i="3" s="1"/>
  <c r="P75" i="3"/>
  <c r="V75" i="3"/>
  <c r="O114" i="13"/>
  <c r="H114" i="13"/>
  <c r="N114" i="13" s="1"/>
  <c r="Y139" i="3"/>
  <c r="C81" i="14"/>
  <c r="K130" i="13"/>
  <c r="L130" i="13" s="1"/>
  <c r="I130" i="13"/>
  <c r="G67" i="13"/>
  <c r="A70" i="4"/>
  <c r="C70" i="4" s="1"/>
  <c r="B67" i="13"/>
  <c r="I67" i="13"/>
  <c r="F67" i="13"/>
  <c r="A101" i="4"/>
  <c r="C101" i="4"/>
  <c r="B98" i="13"/>
  <c r="G100" i="13"/>
  <c r="H100" i="13" s="1"/>
  <c r="I100" i="13"/>
  <c r="G123" i="3"/>
  <c r="Q123" i="3"/>
  <c r="H123" i="3"/>
  <c r="K73" i="14" s="1"/>
  <c r="I123" i="3"/>
  <c r="Z123" i="3" s="1"/>
  <c r="F123" i="3"/>
  <c r="X123" i="3"/>
  <c r="O123" i="3"/>
  <c r="AP123" i="3"/>
  <c r="AN123" i="3"/>
  <c r="E123" i="3"/>
  <c r="E73" i="14" s="1"/>
  <c r="R123" i="3"/>
  <c r="J123" i="3"/>
  <c r="AO123" i="3" s="1"/>
  <c r="M123" i="3"/>
  <c r="I73" i="14"/>
  <c r="U123" i="3"/>
  <c r="L123" i="3"/>
  <c r="N123" i="3"/>
  <c r="M139" i="3"/>
  <c r="I81" i="14" s="1"/>
  <c r="AP139" i="3"/>
  <c r="F139" i="3"/>
  <c r="X139" i="3"/>
  <c r="R139" i="3"/>
  <c r="O139" i="3"/>
  <c r="I139" i="3"/>
  <c r="Z139" i="3" s="1"/>
  <c r="AN139" i="3"/>
  <c r="J139" i="3"/>
  <c r="AO139" i="3"/>
  <c r="L139" i="3"/>
  <c r="U139" i="3"/>
  <c r="D139" i="3"/>
  <c r="H139" i="3"/>
  <c r="K81" i="14"/>
  <c r="E139" i="3"/>
  <c r="W139" i="3" s="1"/>
  <c r="N139" i="3"/>
  <c r="Q139" i="3"/>
  <c r="T139" i="3" s="1"/>
  <c r="AN115" i="3"/>
  <c r="Y100" i="3"/>
  <c r="AM85" i="3"/>
  <c r="AM117" i="3"/>
  <c r="Z126" i="3"/>
  <c r="AB76" i="3"/>
  <c r="AD76" i="3" s="1"/>
  <c r="C62" i="14"/>
  <c r="Y94" i="3"/>
  <c r="AA142" i="3"/>
  <c r="O107" i="3"/>
  <c r="H141" i="13"/>
  <c r="N141" i="13" s="1"/>
  <c r="Y91" i="3"/>
  <c r="C83" i="14"/>
  <c r="B100" i="13"/>
  <c r="AO91" i="3"/>
  <c r="V125" i="3"/>
  <c r="P125" i="3"/>
  <c r="O99" i="13"/>
  <c r="H99" i="13"/>
  <c r="N99" i="13"/>
  <c r="AA78" i="3"/>
  <c r="Z78" i="3"/>
  <c r="D123" i="3"/>
  <c r="O122" i="13"/>
  <c r="H122" i="13"/>
  <c r="N122" i="13" s="1"/>
  <c r="K74" i="13"/>
  <c r="L74" i="13"/>
  <c r="I74" i="13"/>
  <c r="R107" i="3"/>
  <c r="M107" i="3"/>
  <c r="I65" i="14"/>
  <c r="E107" i="3"/>
  <c r="F107" i="3"/>
  <c r="X107" i="3" s="1"/>
  <c r="H107" i="3"/>
  <c r="K65" i="14" s="1"/>
  <c r="L107" i="3"/>
  <c r="N107" i="3"/>
  <c r="D107" i="3"/>
  <c r="M131" i="3"/>
  <c r="I77" i="14" s="1"/>
  <c r="D131" i="3"/>
  <c r="Q131" i="3"/>
  <c r="AC131" i="3" s="1"/>
  <c r="AE131" i="3" s="1"/>
  <c r="AM131" i="3" s="1"/>
  <c r="J131" i="3"/>
  <c r="AO131" i="3"/>
  <c r="I131" i="3"/>
  <c r="U131" i="3"/>
  <c r="H131" i="3"/>
  <c r="K77" i="14" s="1"/>
  <c r="N131" i="3"/>
  <c r="L131" i="3"/>
  <c r="AP131" i="3"/>
  <c r="AN131" i="3"/>
  <c r="E131" i="3"/>
  <c r="O131" i="3"/>
  <c r="R131" i="3"/>
  <c r="F131" i="3"/>
  <c r="X131" i="3" s="1"/>
  <c r="AO147" i="3"/>
  <c r="C85" i="14"/>
  <c r="Y147" i="3"/>
  <c r="AN107" i="3"/>
  <c r="Q115" i="3"/>
  <c r="Z117" i="3"/>
  <c r="AA94" i="3"/>
  <c r="W100" i="3"/>
  <c r="F98" i="13"/>
  <c r="H98" i="13"/>
  <c r="N98" i="13" s="1"/>
  <c r="E68" i="14"/>
  <c r="A103" i="4"/>
  <c r="C103" i="4" s="1"/>
  <c r="I107" i="3"/>
  <c r="U115" i="3"/>
  <c r="O140" i="13"/>
  <c r="H140" i="13"/>
  <c r="N140" i="13" s="1"/>
  <c r="O138" i="13"/>
  <c r="H138" i="13"/>
  <c r="N138" i="13" s="1"/>
  <c r="L92" i="3"/>
  <c r="D92" i="3"/>
  <c r="P92" i="3" s="1"/>
  <c r="N92" i="3"/>
  <c r="M92" i="3"/>
  <c r="I58" i="14" s="1"/>
  <c r="U92" i="3"/>
  <c r="R92" i="3"/>
  <c r="F92" i="3"/>
  <c r="X92" i="3" s="1"/>
  <c r="AP92" i="3"/>
  <c r="R100" i="3"/>
  <c r="F100" i="3"/>
  <c r="X100" i="3" s="1"/>
  <c r="N100" i="3"/>
  <c r="AP100" i="3"/>
  <c r="D148" i="3"/>
  <c r="P148" i="3" s="1"/>
  <c r="AB148" i="3" s="1"/>
  <c r="AD148" i="3" s="1"/>
  <c r="L148" i="3"/>
  <c r="G148" i="3"/>
  <c r="C86" i="14" s="1"/>
  <c r="I148" i="3"/>
  <c r="E148" i="3"/>
  <c r="W148" i="3" s="1"/>
  <c r="O148" i="3"/>
  <c r="Q148" i="3"/>
  <c r="N148" i="3"/>
  <c r="AN148" i="3"/>
  <c r="U148" i="3"/>
  <c r="J148" i="3"/>
  <c r="AO148" i="3" s="1"/>
  <c r="O109" i="13"/>
  <c r="H109" i="13"/>
  <c r="N109" i="13"/>
  <c r="F114" i="13"/>
  <c r="I114" i="13"/>
  <c r="A117" i="4"/>
  <c r="C117" i="4"/>
  <c r="I140" i="13"/>
  <c r="F140" i="13"/>
  <c r="U83" i="3"/>
  <c r="D83" i="3"/>
  <c r="O83" i="3"/>
  <c r="O107" i="13"/>
  <c r="H107" i="13"/>
  <c r="N107" i="13"/>
  <c r="N142" i="3"/>
  <c r="AN142" i="3"/>
  <c r="AL14" i="3"/>
  <c r="AM14" i="3"/>
  <c r="AM27" i="3"/>
  <c r="AM35" i="3"/>
  <c r="O60" i="13"/>
  <c r="O3" i="13"/>
  <c r="H3" i="13"/>
  <c r="N3" i="13"/>
  <c r="AB20" i="3"/>
  <c r="AD20" i="3"/>
  <c r="H179" i="13"/>
  <c r="N179" i="13" s="1"/>
  <c r="O179" i="13"/>
  <c r="S171" i="3"/>
  <c r="AB171" i="3"/>
  <c r="AD171" i="3"/>
  <c r="O148" i="13"/>
  <c r="H148" i="13"/>
  <c r="N148" i="13"/>
  <c r="T164" i="3"/>
  <c r="AC164" i="3"/>
  <c r="AE164" i="3"/>
  <c r="AM164" i="3" s="1"/>
  <c r="P165" i="3"/>
  <c r="P164" i="3"/>
  <c r="V164" i="3"/>
  <c r="W164" i="3"/>
  <c r="E94" i="14"/>
  <c r="AA164" i="3"/>
  <c r="Z164" i="3"/>
  <c r="T157" i="3"/>
  <c r="O146" i="13"/>
  <c r="H146" i="13"/>
  <c r="N146" i="13" s="1"/>
  <c r="S166" i="3"/>
  <c r="AB157" i="3"/>
  <c r="AD157" i="3" s="1"/>
  <c r="S157" i="3"/>
  <c r="C94" i="14"/>
  <c r="Y164" i="3"/>
  <c r="AO164" i="3"/>
  <c r="Z148" i="3"/>
  <c r="AA148" i="3"/>
  <c r="Z115" i="3"/>
  <c r="AA115" i="3"/>
  <c r="Y148" i="3"/>
  <c r="P131" i="3"/>
  <c r="S131" i="3" s="1"/>
  <c r="V131" i="3"/>
  <c r="E81" i="14"/>
  <c r="AA123" i="3"/>
  <c r="O67" i="13"/>
  <c r="H67" i="13"/>
  <c r="N67" i="13" s="1"/>
  <c r="S75" i="3"/>
  <c r="AB75" i="3"/>
  <c r="AD75" i="3" s="1"/>
  <c r="V115" i="3"/>
  <c r="V92" i="3"/>
  <c r="T115" i="3"/>
  <c r="AC115" i="3"/>
  <c r="AE115" i="3"/>
  <c r="AM115" i="3" s="1"/>
  <c r="AA131" i="3"/>
  <c r="Z131" i="3"/>
  <c r="N100" i="13"/>
  <c r="O100" i="13"/>
  <c r="AM107" i="3"/>
  <c r="AL107" i="3"/>
  <c r="C69" i="14"/>
  <c r="Y115" i="3"/>
  <c r="W115" i="3"/>
  <c r="E69" i="14"/>
  <c r="V83" i="3"/>
  <c r="P83" i="3"/>
  <c r="T131" i="3"/>
  <c r="W123" i="3"/>
  <c r="Y123" i="3"/>
  <c r="C73" i="14"/>
  <c r="AC148" i="3"/>
  <c r="AE148" i="3" s="1"/>
  <c r="AL148" i="3" s="1"/>
  <c r="T148" i="3"/>
  <c r="AA107" i="3"/>
  <c r="Z107" i="3"/>
  <c r="E86" i="14"/>
  <c r="V148" i="3"/>
  <c r="W131" i="3"/>
  <c r="E77" i="14"/>
  <c r="V107" i="3"/>
  <c r="P107" i="3"/>
  <c r="P123" i="3"/>
  <c r="V123" i="3"/>
  <c r="AC139" i="3"/>
  <c r="AE139" i="3" s="1"/>
  <c r="AM139" i="3" s="1"/>
  <c r="V139" i="3"/>
  <c r="P139" i="3"/>
  <c r="AC123" i="3"/>
  <c r="AE123" i="3" s="1"/>
  <c r="AM123" i="3" s="1"/>
  <c r="T123" i="3"/>
  <c r="S165" i="3"/>
  <c r="AB165" i="3"/>
  <c r="AD165" i="3" s="1"/>
  <c r="AL164" i="3"/>
  <c r="S107" i="3"/>
  <c r="AB107" i="3"/>
  <c r="AD107" i="3" s="1"/>
  <c r="AB83" i="3"/>
  <c r="AD83" i="3" s="1"/>
  <c r="S83" i="3"/>
  <c r="AB92" i="3"/>
  <c r="AD92" i="3" s="1"/>
  <c r="S92" i="3"/>
  <c r="AB131" i="3"/>
  <c r="AD131" i="3" s="1"/>
  <c r="AL139" i="3"/>
  <c r="AL123" i="3"/>
  <c r="S148" i="3"/>
  <c r="S123" i="3"/>
  <c r="AB123" i="3"/>
  <c r="AD123" i="3"/>
  <c r="AL115" i="3"/>
  <c r="L182" i="3"/>
  <c r="D182" i="3"/>
  <c r="P182" i="3" s="1"/>
  <c r="E182" i="3"/>
  <c r="W182" i="3"/>
  <c r="L180" i="3"/>
  <c r="A173" i="4"/>
  <c r="C173" i="4" s="1"/>
  <c r="O180" i="3"/>
  <c r="R180" i="3"/>
  <c r="I179" i="3"/>
  <c r="Z179" i="3" s="1"/>
  <c r="U179" i="3"/>
  <c r="I180" i="3"/>
  <c r="AA180" i="3"/>
  <c r="J179" i="3"/>
  <c r="AO179" i="3"/>
  <c r="F180" i="3"/>
  <c r="X180" i="3"/>
  <c r="H180" i="3"/>
  <c r="J180" i="3"/>
  <c r="AP180" i="3"/>
  <c r="M180" i="3"/>
  <c r="U180" i="3"/>
  <c r="D180" i="3"/>
  <c r="G180" i="3"/>
  <c r="Y180" i="3" s="1"/>
  <c r="AO180" i="3"/>
  <c r="N180" i="3"/>
  <c r="AN180" i="3"/>
  <c r="Q180" i="3"/>
  <c r="AC180" i="3"/>
  <c r="AE180" i="3" s="1"/>
  <c r="AA182" i="3"/>
  <c r="Z182" i="3"/>
  <c r="B170" i="13"/>
  <c r="AN182" i="3"/>
  <c r="J182" i="3"/>
  <c r="AO182" i="3" s="1"/>
  <c r="I170" i="13"/>
  <c r="Q182" i="3"/>
  <c r="AC182" i="3"/>
  <c r="AE182" i="3"/>
  <c r="AL182" i="3" s="1"/>
  <c r="O182" i="3"/>
  <c r="H182" i="3"/>
  <c r="R182" i="3"/>
  <c r="AP182" i="3"/>
  <c r="G182" i="3"/>
  <c r="Y182" i="3" s="1"/>
  <c r="N182" i="3"/>
  <c r="U182" i="3"/>
  <c r="M182" i="3"/>
  <c r="G170" i="13"/>
  <c r="O170" i="13"/>
  <c r="F182" i="3"/>
  <c r="X182" i="3"/>
  <c r="H181" i="3"/>
  <c r="G181" i="3"/>
  <c r="Y181" i="3"/>
  <c r="I181" i="3"/>
  <c r="J181" i="3"/>
  <c r="AO181" i="3" s="1"/>
  <c r="U181" i="3"/>
  <c r="D181" i="3"/>
  <c r="P181" i="3" s="1"/>
  <c r="I172" i="13"/>
  <c r="R181" i="3"/>
  <c r="Q181" i="3"/>
  <c r="AC181" i="3"/>
  <c r="AE181" i="3" s="1"/>
  <c r="AM181" i="3" s="1"/>
  <c r="F181" i="3"/>
  <c r="X181" i="3" s="1"/>
  <c r="O181" i="3"/>
  <c r="AN181" i="3"/>
  <c r="Z180" i="3"/>
  <c r="M181" i="3"/>
  <c r="N181" i="3"/>
  <c r="O171" i="13"/>
  <c r="H171" i="13"/>
  <c r="N171" i="13" s="1"/>
  <c r="AN179" i="3"/>
  <c r="I171" i="13"/>
  <c r="I173" i="13"/>
  <c r="A176" i="4"/>
  <c r="C176" i="4"/>
  <c r="E179" i="3"/>
  <c r="W179" i="3"/>
  <c r="M179" i="3"/>
  <c r="F171" i="13"/>
  <c r="F179" i="3"/>
  <c r="X179" i="3"/>
  <c r="N179" i="3"/>
  <c r="Q179" i="3"/>
  <c r="T179" i="3" s="1"/>
  <c r="AP179" i="3"/>
  <c r="H170" i="13"/>
  <c r="N170" i="13"/>
  <c r="B171" i="13"/>
  <c r="D179" i="3"/>
  <c r="V179" i="3" s="1"/>
  <c r="G173" i="13"/>
  <c r="H173" i="13" s="1"/>
  <c r="N173" i="13"/>
  <c r="R179" i="3"/>
  <c r="L179" i="3"/>
  <c r="H179" i="3"/>
  <c r="V182" i="3"/>
  <c r="AB182" i="3"/>
  <c r="AD182" i="3" s="1"/>
  <c r="P180" i="3"/>
  <c r="V180" i="3"/>
  <c r="AA179" i="3"/>
  <c r="T180" i="3"/>
  <c r="H172" i="13"/>
  <c r="N172" i="13"/>
  <c r="O172" i="13"/>
  <c r="T182" i="3"/>
  <c r="B172" i="13"/>
  <c r="F172" i="13"/>
  <c r="A175" i="4"/>
  <c r="C175" i="4"/>
  <c r="F178" i="13"/>
  <c r="C195" i="8"/>
  <c r="I178" i="13"/>
  <c r="K178" i="13"/>
  <c r="L178" i="13" s="1"/>
  <c r="A181" i="4"/>
  <c r="C181" i="4" s="1"/>
  <c r="H188" i="13"/>
  <c r="N188" i="13" s="1"/>
  <c r="AL181" i="3"/>
  <c r="S182" i="3"/>
  <c r="T181" i="3"/>
  <c r="AL134" i="3"/>
  <c r="AM134" i="3"/>
  <c r="AM133" i="3"/>
  <c r="AL131" i="3"/>
  <c r="AM132" i="3"/>
  <c r="AB132" i="3"/>
  <c r="AD132" i="3" s="1"/>
  <c r="H125" i="13"/>
  <c r="N125" i="13" s="1"/>
  <c r="AL61" i="3"/>
  <c r="AM61" i="3"/>
  <c r="AC60" i="3"/>
  <c r="AE60" i="3"/>
  <c r="AL60" i="3" s="1"/>
  <c r="AB60" i="3"/>
  <c r="AD60" i="3" s="1"/>
  <c r="AM20" i="3"/>
  <c r="AL20" i="3"/>
  <c r="AB21" i="3"/>
  <c r="AD21" i="3"/>
  <c r="AC21" i="3"/>
  <c r="AE21" i="3"/>
  <c r="AM21" i="3" s="1"/>
  <c r="AM60" i="3"/>
  <c r="C189" i="4"/>
  <c r="O186" i="13"/>
  <c r="F186" i="13"/>
  <c r="H186" i="13"/>
  <c r="N186" i="13" s="1"/>
  <c r="C203" i="8"/>
  <c r="W11" i="3" l="1"/>
  <c r="U11" i="3"/>
  <c r="C5" i="4"/>
  <c r="AO11" i="3" s="1"/>
  <c r="AN11" i="3" s="1"/>
  <c r="Y11" i="3"/>
  <c r="Z11" i="3"/>
  <c r="P11" i="3"/>
  <c r="S11" i="3" s="1"/>
  <c r="C17" i="14"/>
  <c r="E17" i="14"/>
  <c r="C19" i="8"/>
  <c r="AL140" i="3"/>
  <c r="AM140" i="3"/>
  <c r="P172" i="3"/>
  <c r="V172" i="3"/>
  <c r="O2" i="13"/>
  <c r="H2" i="13"/>
  <c r="P14" i="3"/>
  <c r="V14" i="3"/>
  <c r="O52" i="13"/>
  <c r="H52" i="13"/>
  <c r="N52" i="13" s="1"/>
  <c r="Z155" i="3"/>
  <c r="AA155" i="3"/>
  <c r="AC179" i="3"/>
  <c r="AE179" i="3" s="1"/>
  <c r="AL180" i="3"/>
  <c r="AM180" i="3"/>
  <c r="C65" i="14"/>
  <c r="Y107" i="3"/>
  <c r="Z100" i="3"/>
  <c r="AM126" i="3"/>
  <c r="AL126" i="3"/>
  <c r="AL45" i="3"/>
  <c r="AM45" i="3"/>
  <c r="AM76" i="3"/>
  <c r="AL76" i="3"/>
  <c r="AM38" i="3"/>
  <c r="AL38" i="3"/>
  <c r="Z181" i="3"/>
  <c r="AA181" i="3"/>
  <c r="AL30" i="3"/>
  <c r="AM30" i="3"/>
  <c r="AB78" i="3"/>
  <c r="AD78" i="3" s="1"/>
  <c r="S78" i="3"/>
  <c r="AL21" i="3"/>
  <c r="O173" i="13"/>
  <c r="P179" i="3"/>
  <c r="S139" i="3"/>
  <c r="AB139" i="3"/>
  <c r="AD139" i="3" s="1"/>
  <c r="AA139" i="3"/>
  <c r="S125" i="3"/>
  <c r="AB125" i="3"/>
  <c r="AD125" i="3" s="1"/>
  <c r="AL68" i="3"/>
  <c r="AM68" i="3"/>
  <c r="AL84" i="3"/>
  <c r="AM84" i="3"/>
  <c r="AL91" i="3"/>
  <c r="AM91" i="3"/>
  <c r="AL99" i="3"/>
  <c r="AM99" i="3"/>
  <c r="AL173" i="3"/>
  <c r="AM173" i="3"/>
  <c r="AL155" i="3"/>
  <c r="AM155" i="3"/>
  <c r="AM46" i="3"/>
  <c r="AL46" i="3"/>
  <c r="AL174" i="3"/>
  <c r="AM174" i="3"/>
  <c r="AM182" i="3"/>
  <c r="V181" i="3"/>
  <c r="H156" i="13"/>
  <c r="N156" i="13" s="1"/>
  <c r="E65" i="14"/>
  <c r="W107" i="3"/>
  <c r="AM156" i="3"/>
  <c r="AL156" i="3"/>
  <c r="AM59" i="3"/>
  <c r="AL59" i="3"/>
  <c r="S67" i="3"/>
  <c r="AB67" i="3"/>
  <c r="AD67" i="3" s="1"/>
  <c r="AL69" i="3"/>
  <c r="AM69" i="3"/>
  <c r="AL77" i="3"/>
  <c r="AM77" i="3"/>
  <c r="AL92" i="3"/>
  <c r="AM92" i="3"/>
  <c r="AB45" i="3"/>
  <c r="AD45" i="3" s="1"/>
  <c r="S45" i="3"/>
  <c r="T165" i="3"/>
  <c r="AC165" i="3"/>
  <c r="AE165" i="3" s="1"/>
  <c r="AL171" i="3"/>
  <c r="AL83" i="3"/>
  <c r="AM83" i="3"/>
  <c r="AL53" i="3"/>
  <c r="AM53" i="3"/>
  <c r="AM51" i="3"/>
  <c r="AL51" i="3"/>
  <c r="AB62" i="3"/>
  <c r="AD62" i="3" s="1"/>
  <c r="S62" i="3"/>
  <c r="AL75" i="3"/>
  <c r="AM75" i="3"/>
  <c r="H131" i="13"/>
  <c r="N131" i="13" s="1"/>
  <c r="O131" i="13"/>
  <c r="AB181" i="3"/>
  <c r="AD181" i="3" s="1"/>
  <c r="S181" i="3"/>
  <c r="S164" i="3"/>
  <c r="AB164" i="3"/>
  <c r="AD164" i="3" s="1"/>
  <c r="AB115" i="3"/>
  <c r="AD115" i="3" s="1"/>
  <c r="S115" i="3"/>
  <c r="T100" i="3"/>
  <c r="AC100" i="3"/>
  <c r="AE100" i="3" s="1"/>
  <c r="AM148" i="3"/>
  <c r="AL157" i="3"/>
  <c r="AM157" i="3"/>
  <c r="AL102" i="3"/>
  <c r="AM102" i="3"/>
  <c r="AM19" i="3"/>
  <c r="AL19" i="3"/>
  <c r="AB158" i="3"/>
  <c r="AD158" i="3" s="1"/>
  <c r="S158" i="3"/>
  <c r="AM142" i="3"/>
  <c r="AL142" i="3"/>
  <c r="S180" i="3"/>
  <c r="AB180" i="3"/>
  <c r="AD180" i="3" s="1"/>
  <c r="AM108" i="3"/>
  <c r="AM101" i="3"/>
  <c r="AL101" i="3"/>
  <c r="AL29" i="3"/>
  <c r="AM29" i="3"/>
  <c r="AM94" i="3"/>
  <c r="AL94" i="3"/>
  <c r="AL141" i="3"/>
  <c r="AM141" i="3"/>
  <c r="H155" i="13"/>
  <c r="N155" i="13" s="1"/>
  <c r="AM43" i="3"/>
  <c r="AL110" i="3"/>
  <c r="S53" i="3"/>
  <c r="AB149" i="3"/>
  <c r="AD149" i="3" s="1"/>
  <c r="P69" i="3"/>
  <c r="T44" i="3"/>
  <c r="AC44" i="3"/>
  <c r="AE44" i="3" s="1"/>
  <c r="AM67" i="3"/>
  <c r="AB140" i="3"/>
  <c r="AD140" i="3" s="1"/>
  <c r="S141" i="3"/>
  <c r="AB77" i="3"/>
  <c r="AD77" i="3" s="1"/>
  <c r="C50" i="14"/>
  <c r="Y76" i="3"/>
  <c r="V61" i="3"/>
  <c r="P61" i="3"/>
  <c r="AB84" i="3"/>
  <c r="AD84" i="3" s="1"/>
  <c r="S84" i="3"/>
  <c r="Y75" i="3"/>
  <c r="C49" i="14"/>
  <c r="AL22" i="3"/>
  <c r="Y110" i="3"/>
  <c r="S52" i="3"/>
  <c r="AB52" i="3"/>
  <c r="AD52" i="3" s="1"/>
  <c r="S117" i="3"/>
  <c r="AB117" i="3"/>
  <c r="AD117" i="3" s="1"/>
  <c r="C58" i="14"/>
  <c r="AO92" i="3"/>
  <c r="W118" i="3"/>
  <c r="E72" i="14"/>
  <c r="AM147" i="3"/>
  <c r="AL147" i="3"/>
  <c r="S44" i="3"/>
  <c r="AB44" i="3"/>
  <c r="AD44" i="3" s="1"/>
  <c r="AL28" i="3"/>
  <c r="E76" i="14"/>
  <c r="W126" i="3"/>
  <c r="V134" i="3"/>
  <c r="P134" i="3"/>
  <c r="P142" i="3"/>
  <c r="V142" i="3"/>
  <c r="S70" i="3"/>
  <c r="AB70" i="3"/>
  <c r="AD70" i="3" s="1"/>
  <c r="AC37" i="3"/>
  <c r="AE37" i="3" s="1"/>
  <c r="T37" i="3"/>
  <c r="H115" i="13"/>
  <c r="N115" i="13" s="1"/>
  <c r="O11" i="13"/>
  <c r="AO20" i="3"/>
  <c r="H26" i="13"/>
  <c r="N26" i="13" s="1"/>
  <c r="H35" i="13"/>
  <c r="N35" i="13" s="1"/>
  <c r="V45" i="3"/>
  <c r="AB99" i="3"/>
  <c r="AD99" i="3" s="1"/>
  <c r="V117" i="3"/>
  <c r="T166" i="3"/>
  <c r="AC166" i="3"/>
  <c r="AE166" i="3" s="1"/>
  <c r="C202" i="8"/>
  <c r="K125" i="13"/>
  <c r="L125" i="13" s="1"/>
  <c r="L191" i="13" s="1"/>
  <c r="A32" i="4"/>
  <c r="C32" i="4" s="1"/>
  <c r="G178" i="13"/>
  <c r="F189" i="13"/>
  <c r="C122" i="8"/>
  <c r="AB11" i="3" l="1"/>
  <c r="AD11" i="3" s="1"/>
  <c r="N2" i="13"/>
  <c r="N191" i="13" s="1"/>
  <c r="J204" i="2" s="1"/>
  <c r="Q11" i="3"/>
  <c r="I31" i="1"/>
  <c r="G204" i="2"/>
  <c r="AM100" i="3"/>
  <c r="AL100" i="3"/>
  <c r="O178" i="13"/>
  <c r="H178" i="13"/>
  <c r="N178" i="13" s="1"/>
  <c r="AB172" i="3"/>
  <c r="AD172" i="3" s="1"/>
  <c r="S172" i="3"/>
  <c r="F8" i="4"/>
  <c r="S179" i="3"/>
  <c r="AB179" i="3"/>
  <c r="AD179" i="3" s="1"/>
  <c r="AB61" i="3"/>
  <c r="AD61" i="3" s="1"/>
  <c r="S61" i="3"/>
  <c r="S14" i="3"/>
  <c r="AB14" i="3"/>
  <c r="AD14" i="3" s="1"/>
  <c r="S142" i="3"/>
  <c r="AB142" i="3"/>
  <c r="AD142" i="3" s="1"/>
  <c r="AL44" i="3"/>
  <c r="AM44" i="3"/>
  <c r="AM166" i="3"/>
  <c r="AL166" i="3"/>
  <c r="S134" i="3"/>
  <c r="AB134" i="3"/>
  <c r="AD134" i="3" s="1"/>
  <c r="AL165" i="3"/>
  <c r="AM165" i="3"/>
  <c r="AM179" i="3"/>
  <c r="AL179" i="3"/>
  <c r="AM37" i="3"/>
  <c r="AL37" i="3"/>
  <c r="AB69" i="3"/>
  <c r="AD69" i="3" s="1"/>
  <c r="S69" i="3"/>
  <c r="O191" i="13"/>
  <c r="N204" i="2" s="1"/>
  <c r="T11" i="3" l="1"/>
  <c r="AC11" i="3"/>
  <c r="AE11" i="3" s="1"/>
  <c r="H5" i="4"/>
  <c r="H6" i="4"/>
  <c r="AL11" i="3" l="1"/>
  <c r="AM11" i="3"/>
  <c r="D144" i="4"/>
  <c r="D47" i="4"/>
  <c r="D39" i="4"/>
  <c r="D37" i="4"/>
  <c r="D125" i="4"/>
  <c r="D135" i="4"/>
  <c r="D80" i="4"/>
  <c r="D63" i="4"/>
  <c r="D85" i="4"/>
  <c r="D71" i="4"/>
  <c r="D150" i="4"/>
  <c r="D134" i="4"/>
  <c r="D160" i="4"/>
  <c r="D189" i="4"/>
  <c r="D101" i="4"/>
  <c r="D102" i="4"/>
  <c r="D61" i="4"/>
  <c r="D16" i="4"/>
  <c r="D15" i="4"/>
  <c r="D136" i="4"/>
  <c r="D126" i="4"/>
  <c r="D30" i="4"/>
  <c r="D133" i="4"/>
  <c r="D165" i="4"/>
  <c r="D141" i="4"/>
  <c r="D24" i="4"/>
  <c r="D111" i="4"/>
  <c r="D29" i="4"/>
  <c r="D168" i="4"/>
  <c r="D112" i="4"/>
  <c r="D95" i="4"/>
  <c r="D77" i="4"/>
  <c r="D55" i="4"/>
  <c r="D54" i="4"/>
  <c r="D7" i="4"/>
  <c r="D6" i="4"/>
  <c r="D56" i="4"/>
  <c r="D127" i="4"/>
  <c r="D167" i="4"/>
  <c r="D40" i="4"/>
  <c r="D22" i="4"/>
  <c r="D109" i="4"/>
  <c r="D46" i="4"/>
  <c r="D13" i="4"/>
  <c r="D118" i="4"/>
  <c r="D173" i="4"/>
  <c r="D181" i="4"/>
  <c r="D93" i="4"/>
  <c r="D174" i="4"/>
  <c r="D151" i="4"/>
  <c r="D45" i="4"/>
  <c r="D64" i="4"/>
  <c r="D175" i="4"/>
  <c r="D110" i="4"/>
  <c r="D94" i="4"/>
  <c r="D8" i="4"/>
  <c r="D117" i="4"/>
  <c r="D78" i="4"/>
  <c r="D31" i="4"/>
  <c r="D128" i="4"/>
  <c r="D5" i="4"/>
  <c r="D62" i="4"/>
  <c r="D120" i="4"/>
  <c r="D184" i="4"/>
  <c r="D190" i="4"/>
  <c r="D143" i="4"/>
  <c r="D14" i="4"/>
  <c r="D86" i="4"/>
  <c r="D72" i="4"/>
  <c r="D104" i="4"/>
  <c r="D87" i="4"/>
  <c r="D69" i="4"/>
  <c r="D23" i="4"/>
  <c r="D152" i="4"/>
  <c r="D21" i="4"/>
  <c r="D192" i="4"/>
  <c r="D53" i="4"/>
  <c r="D191" i="4"/>
  <c r="D48" i="4"/>
  <c r="D38" i="4"/>
  <c r="D119" i="4"/>
  <c r="D182" i="4"/>
  <c r="D157" i="4"/>
  <c r="D159" i="4"/>
  <c r="D103" i="4"/>
  <c r="D158" i="4"/>
  <c r="D183" i="4"/>
  <c r="D142" i="4"/>
  <c r="D149" i="4"/>
  <c r="D96" i="4"/>
  <c r="D176" i="4"/>
  <c r="D70" i="4"/>
  <c r="D166" i="4"/>
  <c r="D88" i="4"/>
  <c r="D79" i="4"/>
  <c r="D32" i="4"/>
  <c r="F14"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Montijo, Katherine (N-LMCO)</author>
    <author>Molloy, Keith</author>
  </authors>
  <commentList>
    <comment ref="P1" authorId="0" shapeId="0" xr:uid="{00000000-0006-0000-0A00-000001000000}">
      <text>
        <r>
          <rPr>
            <b/>
            <sz val="9"/>
            <color indexed="81"/>
            <rFont val="Tahoma"/>
            <family val="2"/>
          </rPr>
          <t>Montijo, Katherine (N-LMCO):</t>
        </r>
        <r>
          <rPr>
            <sz val="9"/>
            <color indexed="81"/>
            <rFont val="Tahoma"/>
            <family val="2"/>
          </rPr>
          <t xml:space="preserve">
Waste heat factor is </t>
        </r>
        <r>
          <rPr>
            <b/>
            <u/>
            <sz val="9"/>
            <color indexed="81"/>
            <rFont val="Tahoma"/>
            <family val="2"/>
          </rPr>
          <t>not</t>
        </r>
        <r>
          <rPr>
            <sz val="9"/>
            <color indexed="81"/>
            <rFont val="Tahoma"/>
            <family val="2"/>
          </rPr>
          <t xml:space="preserve"> incuded in this calculation. We did it this way to be consistent in 
that all NTG calcs are visible here.  
The LR worksheet has waste heat factor iembedded here, because at the time it was built, waste heat factor was not considered a separate NTG calc.</t>
        </r>
      </text>
    </comment>
    <comment ref="Q1" authorId="1" shapeId="0" xr:uid="{00000000-0006-0000-0A00-000002000000}">
      <text>
        <r>
          <rPr>
            <b/>
            <sz val="9"/>
            <color indexed="81"/>
            <rFont val="Tahoma"/>
            <family val="2"/>
          </rPr>
          <t>Molloy, Keith:</t>
        </r>
        <r>
          <rPr>
            <sz val="9"/>
            <color indexed="81"/>
            <rFont val="Tahoma"/>
            <family val="2"/>
          </rPr>
          <t xml:space="preserve">
Gross kW and Gross kWh columns are per unit, not total</t>
        </r>
      </text>
    </comment>
  </commentList>
</comments>
</file>

<file path=xl/sharedStrings.xml><?xml version="1.0" encoding="utf-8"?>
<sst xmlns="http://schemas.openxmlformats.org/spreadsheetml/2006/main" count="1512" uniqueCount="749">
  <si>
    <t>Customer Information</t>
  </si>
  <si>
    <t>Account No:</t>
  </si>
  <si>
    <t>Account Name:</t>
  </si>
  <si>
    <t>Facility Address:</t>
  </si>
  <si>
    <t>City:</t>
  </si>
  <si>
    <t>Zip:</t>
  </si>
  <si>
    <t>Contact Name/Title:</t>
  </si>
  <si>
    <t>E-Mail Address:</t>
  </si>
  <si>
    <t>Building Type:</t>
  </si>
  <si>
    <t>Manufacturer</t>
  </si>
  <si>
    <t>Model</t>
  </si>
  <si>
    <t>Row Number</t>
  </si>
  <si>
    <t>BaseLine Row_ID</t>
  </si>
  <si>
    <t>Product Line</t>
  </si>
  <si>
    <t>Product Class</t>
  </si>
  <si>
    <t>Product Name</t>
  </si>
  <si>
    <t>Measure Code</t>
  </si>
  <si>
    <t>Product Quantity</t>
  </si>
  <si>
    <t>Application ID</t>
  </si>
  <si>
    <t xml:space="preserve">Proposed/Installed Wattage </t>
  </si>
  <si>
    <t>Gross kW</t>
  </si>
  <si>
    <t>Coincidence Factor</t>
  </si>
  <si>
    <t>Free Ridership</t>
  </si>
  <si>
    <t>Spillover</t>
  </si>
  <si>
    <t>Line Loss Summer Demand (kW)</t>
  </si>
  <si>
    <t>Line Loss Energy (kWh)</t>
  </si>
  <si>
    <t>Net kWh</t>
  </si>
  <si>
    <t>Location</t>
  </si>
  <si>
    <t>Lamp Length (ft)</t>
  </si>
  <si>
    <t>Hrs of Use</t>
  </si>
  <si>
    <t>Lamp Type</t>
  </si>
  <si>
    <t>Equipment Cost</t>
  </si>
  <si>
    <t>Labor Cost</t>
  </si>
  <si>
    <t>Total Cost</t>
  </si>
  <si>
    <t>Elec Util Cust Incentive</t>
  </si>
  <si>
    <t>1.</t>
  </si>
  <si>
    <t>2.</t>
  </si>
  <si>
    <t>3.</t>
  </si>
  <si>
    <t>4.</t>
  </si>
  <si>
    <t>Date:</t>
  </si>
  <si>
    <t xml:space="preserve">Customer Signature:
</t>
  </si>
  <si>
    <t>Customer Name:</t>
  </si>
  <si>
    <t>Mailing Address:</t>
  </si>
  <si>
    <t>Waste Heat Factor – Demand</t>
  </si>
  <si>
    <t>Waste Heat Factor - Energy</t>
  </si>
  <si>
    <t xml:space="preserve">Gross kWh </t>
  </si>
  <si>
    <t xml:space="preserve">Net kW </t>
  </si>
  <si>
    <t>Total Net kWh</t>
  </si>
  <si>
    <t xml:space="preserve">Total Net kW </t>
  </si>
  <si>
    <t>Watts</t>
  </si>
  <si>
    <t>Rebate</t>
  </si>
  <si>
    <t>Device</t>
  </si>
  <si>
    <t>Product ID</t>
  </si>
  <si>
    <t>Enter quantity, wattage, Product ID, Manufacturer and Model.  Details on how to find Product ID are located on the bottom of this sheet.</t>
  </si>
  <si>
    <t>Watts Saved</t>
  </si>
  <si>
    <t>Incandescent</t>
  </si>
  <si>
    <t>CFL</t>
  </si>
  <si>
    <t>T8</t>
  </si>
  <si>
    <t>T12</t>
  </si>
  <si>
    <t>Existing Device</t>
  </si>
  <si>
    <t>Current Version (Customer Inputs, Eligibility Table)</t>
  </si>
  <si>
    <t>Current Effective Date (Eligibility Table)</t>
  </si>
  <si>
    <t>Program Year</t>
  </si>
  <si>
    <t>Date</t>
  </si>
  <si>
    <t>Description</t>
  </si>
  <si>
    <t>Initials</t>
  </si>
  <si>
    <t>Version</t>
  </si>
  <si>
    <t>Application Version:</t>
  </si>
  <si>
    <t>Effective:</t>
  </si>
  <si>
    <t>Existing Equipment</t>
  </si>
  <si>
    <t>Total Elec Util Cust Incentive</t>
  </si>
  <si>
    <t>Confirmation</t>
  </si>
  <si>
    <t xml:space="preserve">Facility Address : </t>
  </si>
  <si>
    <t>Signature :</t>
  </si>
  <si>
    <t xml:space="preserve">Contact Name / Title : </t>
  </si>
  <si>
    <t xml:space="preserve">Phone : </t>
  </si>
  <si>
    <t xml:space="preserve">City, Zip : </t>
  </si>
  <si>
    <t>Location /
Designation</t>
  </si>
  <si>
    <t>Qty.</t>
  </si>
  <si>
    <t>Verified</t>
  </si>
  <si>
    <t>Comments</t>
  </si>
  <si>
    <t>DBA:</t>
  </si>
  <si>
    <t>Business/Cell Phone:</t>
  </si>
  <si>
    <t>Phone:</t>
  </si>
  <si>
    <t>Proposed/Installed Product Description</t>
  </si>
  <si>
    <t>Existing Product Type</t>
  </si>
  <si>
    <t xml:space="preserve">Customer Name : </t>
  </si>
  <si>
    <t>Annual Hours</t>
  </si>
  <si>
    <t>Office</t>
  </si>
  <si>
    <t>Restaurant</t>
  </si>
  <si>
    <t>Retail</t>
  </si>
  <si>
    <t>Grocery</t>
  </si>
  <si>
    <t>Warehouse</t>
  </si>
  <si>
    <t>School</t>
  </si>
  <si>
    <t>College</t>
  </si>
  <si>
    <t>Health</t>
  </si>
  <si>
    <t>Hospitals</t>
  </si>
  <si>
    <t>Hotels/Motels</t>
  </si>
  <si>
    <t>Manufacturing</t>
  </si>
  <si>
    <t>Religious</t>
  </si>
  <si>
    <t>Other/Miscellaneous</t>
  </si>
  <si>
    <t>Facility Hours:</t>
  </si>
  <si>
    <t>Proposed Watts</t>
  </si>
  <si>
    <t>Proposed Qty</t>
  </si>
  <si>
    <t>Lighting Type to be Replaced</t>
  </si>
  <si>
    <t xml:space="preserve">       Terms and Conditions</t>
  </si>
  <si>
    <t>1. Rebates</t>
  </si>
  <si>
    <t>a)</t>
  </si>
  <si>
    <t>Subject to these Terms and Conditions, PSEG Long Island and/or its subsidiary, the Long Island Lighting Company d/b/a PSEG Long Island (hereinafter referred to individually or collectively as “PSEG Long Island”), will pay rebates to eligible Customers (hereinafter “Customers”) for the installation of Energy Conservation Measures (“ECMs”) listed on PSEG Long Island’s Commercial Efficiency Program (CEP)application forms.</t>
  </si>
  <si>
    <t>b)</t>
  </si>
  <si>
    <t xml:space="preserve">ECMs are those electric conservation measures identified as such in program materials issued by PSEG Long Island and other site-specific Custom or Whole Building Design Measures that are approved by PSEG Long Island.  The installation of ECMs and other site-specific Custom or Whole Building Design Measures will be referred to as (“Project”) in these Terms and Conditions. </t>
  </si>
  <si>
    <t>c)</t>
  </si>
  <si>
    <t>All ECMs must be new equipment and installed by licensed contractors where required by code and/or law.</t>
  </si>
  <si>
    <t>2. Customer Eligibility</t>
  </si>
  <si>
    <t>The PSEG Long Island Commercial Efficiency Program (“Program”) is available to all non-residential electric customers in the PSEG Long Island “Service Area,” which includes Nassau and Suffolk counties and a portion of Queens County known as the Rockaways.</t>
  </si>
  <si>
    <t>By participating in this Program, Customer agrees that PSEG Long Island obtains and/or retains ownership of all rights to existing and future emissions credits, renewable energy rights to existing and future emissions credits, renewable energy green tags, tradable renewable certificates and/or any and all other environmental benefits associated with the installation of the eligible equipment.</t>
  </si>
  <si>
    <t>3. Pre-Approval and Pre-Installation Survey</t>
  </si>
  <si>
    <t>PSEG Long Island will not pay any rebates unless PSEG Long Island pre-approves the ECMs proposed by the Customer and completes, to PSEG Long Island’s satisfaction, a pre-installation survey of the Customer’s facilities, unless PSEG Long Island has expressly waived such pre-approval/inspection requirement.</t>
  </si>
  <si>
    <t>PSEG Long Island reserves sole discretion to approve or disapprove of any proposed ECMs.</t>
  </si>
  <si>
    <t>4. Post-Installation Verification</t>
  </si>
  <si>
    <t>PSEG Long Island will not pay any rebates until it has performed, to PSEG Long Island’s satisfaction a post-installation verification of the installation, unless PSEG Long Island has expressly waived such post-installation verification requirement.  If PSEG Long Island determines that the ECMs were not installed in a manner that is consistent with the purpose of achieving energy savings, or if the installation was not consistent with generally accepted good engineering practices, PSEG Long Island reserves the right to require changes before making any rebate payments.  PSEG Long Island will not pay rebates until it has been verified that the Customer has received, as appropriate, final drawings, operation and maintenance manuals, and operator training.</t>
  </si>
  <si>
    <t>5. Customer Application and Analysis</t>
  </si>
  <si>
    <t xml:space="preserve"> </t>
  </si>
  <si>
    <t xml:space="preserve">In addition to completing the application, the Customer may be required by PSEG Long Island to provide an analysis of the demand and energy reduction potential of the proposed ECMs.  In some cases, a Professional Engineer licensed in the state of New York must prepare the analysis.  Nameplate data may be required at PSEG Long Island’s discretion.  </t>
  </si>
  <si>
    <t>PSEG Long Island may review the Customer’s application and analysis to make an independent determination of the energy saving and demand reduction potential.  PSEG Long Island reserves the right to reject or modify any calculations, based on PSEG Long Island’s own analysis.</t>
  </si>
  <si>
    <t>6. Site-Specific Custom Measures</t>
  </si>
  <si>
    <t>PSEG Long Island will only approve of those site-specific Custom ECMs that PSEG Long Island believes have cost-effective energy and/or demand reduction potential.  In any case, PSEG Long Island reserves sole discretion to approve or disapprove of payment of rebates for any such proposed ECMs.</t>
  </si>
  <si>
    <t>7. Rebate Amounts</t>
  </si>
  <si>
    <t>Before pre-approving any rebate amounts requested by the Customer, PSEG Long Island reserves the right to adjust the rebate amount.</t>
  </si>
  <si>
    <t>Once a rebate amount is pre-approved, PSEG Long Island will pay the customer no more than 70% of the installed cost of the ECM, or the pre-approved rebate amount, whichever is less.</t>
  </si>
  <si>
    <t xml:space="preserve">PSEG Long Island reserves the right to lower the rebate amount if the quantity and/or cost of ECMs actually installed by the Customer differ from the pre-approved amounts.  </t>
  </si>
  <si>
    <t>d)</t>
  </si>
  <si>
    <t>Notwithstanding any other provision of these Terms and Conditions, PSEG Long Island reserves the right to a refund of any rebates paid if, at any time, it learns that any agreed to ECMs were not actually, or properly installed, or have subsequently been disconnected.</t>
  </si>
  <si>
    <t>e)</t>
  </si>
  <si>
    <t>Custom Applications – The approved rebate cannot exceed PSEG Long Island’s electric savings benefits, as determined by PSEG Long Island through its analysis of the project</t>
  </si>
  <si>
    <t>f)</t>
  </si>
  <si>
    <t>PSEG Long Island reserves the right to withhold payment or to award the rebate in the form of a bill credit.  Customers in arrears at the time of rebate payment may not be eligible to receive a rebate.</t>
  </si>
  <si>
    <t>g)</t>
  </si>
  <si>
    <t xml:space="preserve">The UL classification of Energy Verification Services (EVS) for the appropriate product classification is required.  PSEG Long Island reserves the right to withhold rebate payments for or disqualify any ECM’s that do not carry the Underwriter’s Laboratory (UL) Classification Mark or, with the written consent of PSEG Long Island, an equivalent independent efficiency and product safety certification organization.  </t>
  </si>
  <si>
    <t xml:space="preserve">8. ECM and Installation Proof of Payment  </t>
  </si>
  <si>
    <t xml:space="preserve">The Customer must provide copies of all invoices (including itemization of all materials, labor, and equipment discounts) reflecting the costs of purchasing and installing the ECMs.  The invoices shall include a breakdown of all ECMs purchased for installation under the Program.  In addition, PSEG Long Island may require any other reasonable documentation or verification of the cost to the Customer of purchasing and installing the ECM.  PSEG Long Island may require invoices from Customer’s contractor to determine the price paid by the contractor (including any discounts or rebates) for the ECMs.  For custom ECMs, PSEG Long Island reserves the right to use the contractor’s reasonable costs in order to determine the correct rebate amount.  </t>
  </si>
  <si>
    <t xml:space="preserve">PSEG Long Island may require copies of the construction specifications, including relevant ECMs, provided to the construction/installation contractors for certain Projects. PSEG Long Island may refuse to pay rebates if the specifications do not adequately provide for installation of the ECMs consistent with good engineering and energy-efficient design practices.  Customer will, upon request by PSEG Long Island, provide a copy of the as-built drawings and equipment submittals for the facility.  </t>
  </si>
  <si>
    <t>Title to all of the equipment purchased under this agreement shall rest with the Customer.</t>
  </si>
  <si>
    <t>9. Installation Service Costs Recognized</t>
  </si>
  <si>
    <t>PSEG Long Island will recognize installation costs only to the extent that they are determined by PSEG Long Island to be reasonable and actually incurred by the Customer.</t>
  </si>
  <si>
    <t>10. Contractor Shared Savings Arrangements</t>
  </si>
  <si>
    <t>If Custom ECMs are being installed by Customer’s contractor under a “shared savings” contract or other situation where the customer’s contract is not based upon the price of installed equipment, PSEG Long Island reserves the right to determine the cost of purchasing and installing the ECMs based on the reasonable retail costs in purchasing the equipment and installing the ECMs.</t>
  </si>
  <si>
    <t>11. Date of Rebate Payments</t>
  </si>
  <si>
    <t xml:space="preserve">PSEG Long Island expects to pay the rebate within sixty (60) days after all of the following conditions are met:  (1) construction/renovation of Customer’s facility is completed; (2) Customer has received an occupancy permit; and (3) PSEG Long Island has verified equipment and installation costs and satisfactory installation of the ECMs, all in accordance with the specifications. (4) All documents required by the application have been received by PSEG Long Island. </t>
  </si>
  <si>
    <t>12. Replacement of Burn-Outs</t>
  </si>
  <si>
    <t>Customers who install energy-efficient lighting ECMs are expected to replace any of the energy-efficient lights that burn out with lights of similar or superior energy savings efficiency at the Customer’s expense.</t>
  </si>
  <si>
    <t>13. Monitoring and Evaluation Follow-up Visits</t>
  </si>
  <si>
    <t>PSEG Long Island reserves the right to make a reasonable number of installation follow-up visits to Customer’s Facility during the 24 months following the actual completion date noted on this application.  Such visit(s) are not meant to inconvenience the Customer, PSEG Long Island, and the Customer agrees to provide access within a reasonable timeframe of receiving the request for a follow up visit.</t>
  </si>
  <si>
    <t xml:space="preserve">The purpose of the follow-up visit(s) is to provide PSEG Long Island with an opportunity to review the operation of the ECMs for program evaluation purposes.  </t>
  </si>
  <si>
    <t>14. Limited Scope of Review</t>
  </si>
  <si>
    <t xml:space="preserve">PSEG Long Island is under no obligation to:  (1) make follow-up visits, (2) review the operation of the ECMs, or (3) make any suggestions of any kind to the Customer.  </t>
  </si>
  <si>
    <t>The scope of review by PSEG Long Island of the design and installation of the ECMs is limited solely to determining whether Program conditions have been met.  It does not include any kind of safety review.</t>
  </si>
  <si>
    <t>15. Changes in the Program</t>
  </si>
  <si>
    <t>PSEG Long Island may change the program and the Terms &amp; Conditions at any time without notice.  PSEG Long Island, however, will process pre-approved applications, to completion under the Terms &amp; Conditions in effect at the time of the pre-approval.</t>
  </si>
  <si>
    <t>PSEG Long Island reserves the right, for any reason, to stop pre-approving ECMs at any time without notice.  In particular, PSEG Long Island is not obligated to pre-approve any application for an rebate that may result in PSEG Long Island exceeding its program budget</t>
  </si>
  <si>
    <t>The Program described in the application may be altered, suspended, or canceled by PSEG Long Island at any time without prior notice.  Under such circumstances, the Customer is not entitled to any Program benefits in excess of those approved prior to such action by PSEG Long Island.  Submission of a completed application does not entitle the Customer to program participation.  Entitlement to Program participation can only occur after PSEG Long Island has signed a copy of the application and granted pre-approval</t>
  </si>
  <si>
    <t>16. Payments Assignable to Contractors</t>
  </si>
  <si>
    <t>The Customer may direct that rebates be paid directly to the Customer’s contractor.  This request must be made expressly in writing.</t>
  </si>
  <si>
    <t>17. Publicity of Customer Participation</t>
  </si>
  <si>
    <t xml:space="preserve">PSEG Long Island may publicize the Customer’s participation in the Program, the results, the amount of rebates paid to the Customer, and any other information which reasonably relates to the Customer’s participation. </t>
  </si>
  <si>
    <t>18. Installation Schedule Requirements</t>
  </si>
  <si>
    <t>Where there is no deadline indicating otherwise on the application, PSEG Long Island may terminate the application and any approved rebate if the Customer is not engaged in installation of the pre-approved ECMs by the end of 180 days from the date PSEG Long Island approves the Customer’s Retrofit application and One year for all Custom applications.</t>
  </si>
  <si>
    <t>19. Limitation of Liability and Indemnification</t>
  </si>
  <si>
    <t>PSEG Long Island’s liability is limited to paying the approved rebates. .  Neither PSEG Long Island,  nor its affiliates, subsidiaries, Manager, employees, consultants, agents and contractors (“PSEG Long Island Parties”) shall be liable to the Customer for any consequential or incidental damages or for any damages in tort (including negligence) caused by any activities associated with this application or  the Program.</t>
  </si>
  <si>
    <t>The Customer shall protect, indemnify, and hold harmless PSEG Long Island, and the PSEG Long Island Parties from and against all liabilities, losses, claims, damages, judgments, penalties, causes of action, costs and expenses (including, without limitation, attorney’s fees and expenses) imposed upon or incurred by or assessed against PSEG Long Island, and the PSEG Long Island Parties resulting from, arising out of, or relating to the Program.</t>
  </si>
  <si>
    <t>20. No Warranties</t>
  </si>
  <si>
    <t xml:space="preserve">PSEG Long Island does not endorse, guarantee, or warrant any particular manufacturer or product, and PSEG Long Island provides no warranties, expressed or implied, for any product or services.   </t>
  </si>
  <si>
    <t>The Customer acknowledges that neither PSEG Long Island nor any of the PSEG Long Island Parties are responsible for assuring that the design, engineering and construction of Customer’s Project or that the installation of the ECMs is proper or complies with any particular laws (including patent laws), codes, or industry standards.  PSEG Long Island does not make any representations of any kind regarding the results to be achieved by the ECMs or the adequacy or safety of such measures.</t>
  </si>
  <si>
    <t>21. Customer Must Pay All Taxes</t>
  </si>
  <si>
    <t xml:space="preserve">The benefits conferred upon the Customer through participation in this program may be taxable by the federal, state, and local government.  The Customer is responsible for declaring any benefits and paying any associated  taxes.   </t>
  </si>
  <si>
    <t>22. Pre-Approval Letter</t>
  </si>
  <si>
    <t>After an application is approved by PSEG Long Island’s authorized executive, the Customer will receive written notification of the pre-approved rebate amount and the date that the ECMs must be fully installed to qualify for rebate payments.  Any ECMs installed prior to the issuance of PSEG Long Island’s written authorization will be deemed as an unauthorized installation and PSEG Long Island will have no obligation to pay rebates for those ECMs.</t>
  </si>
  <si>
    <t>23. Vendor Selection</t>
  </si>
  <si>
    <t>It is the Customer’s responsibility to select a vendor to perform the work indicated on the Customer’s Application.</t>
  </si>
  <si>
    <t>24. Removal of Equipment</t>
  </si>
  <si>
    <t>The Customer agrees, as a condition of participation in the Program, to remove and dispose of all equipment being replaced by the ECMs and further agrees to carry out such removal and disposal in accordance with all laws, rules, and regulations.  The Customer agrees not to reinstall any of this equipment in the Service Area of PSEG Long Island.</t>
  </si>
  <si>
    <t>25. Miscellaneous</t>
  </si>
  <si>
    <t xml:space="preserve">These Terms and Conditions and program requirements outline the conditions under which PSEG Long Island will pay rebates.  These Terms and Conditions are subject to change at PSEG Long Island’s discretion. </t>
  </si>
  <si>
    <t xml:space="preserve">If any provision of the Terms and Conditions is deemed invalid by any court or administrative body having jurisdiction, such ruling shall not invalidate any other provision, and the remaining Terms and Conditions shall remain in full force and effect in accordance with their terms.  </t>
  </si>
  <si>
    <t>The Customer’s acceptance of final payment releases PSEG Long Island from all claims and liabilities to the Customer, and its representatives or assigns.</t>
  </si>
  <si>
    <t>Workboook Name</t>
  </si>
  <si>
    <t>T5</t>
  </si>
  <si>
    <t>MH</t>
  </si>
  <si>
    <t>HPS</t>
  </si>
  <si>
    <t>DLC Rating</t>
  </si>
  <si>
    <t>Standard</t>
  </si>
  <si>
    <t>Premium</t>
  </si>
  <si>
    <t>Rebate Lookup</t>
  </si>
  <si>
    <t>Existing</t>
  </si>
  <si>
    <t>Watts Saved per unit</t>
  </si>
  <si>
    <t>Gross kW per unit</t>
  </si>
  <si>
    <t>kWh per unit</t>
  </si>
  <si>
    <t>Rebate per unit</t>
  </si>
  <si>
    <t>Halogen</t>
  </si>
  <si>
    <t xml:space="preserve">Measure Code Adjustment Factors </t>
  </si>
  <si>
    <t>kW Cooling Bonus</t>
  </si>
  <si>
    <t>kWh Cooling Bonus</t>
  </si>
  <si>
    <t>Line Loss kW Summer</t>
  </si>
  <si>
    <t>Line Loss Energy</t>
  </si>
  <si>
    <t>Biax</t>
  </si>
  <si>
    <t>TBD</t>
  </si>
  <si>
    <t>New Install</t>
  </si>
  <si>
    <t>Measure Description</t>
  </si>
  <si>
    <t>kW Saved</t>
  </si>
  <si>
    <t xml:space="preserve">Rate Code:
</t>
  </si>
  <si>
    <t>Cost $</t>
  </si>
  <si>
    <t>Calculated Rebate</t>
  </si>
  <si>
    <t>Project Cost</t>
  </si>
  <si>
    <t>Adjusted Rebate</t>
  </si>
  <si>
    <t>Project Type:</t>
  </si>
  <si>
    <t>Address:</t>
  </si>
  <si>
    <t>DLC Product Code</t>
  </si>
  <si>
    <r>
      <rPr>
        <sz val="11"/>
        <rFont val="Arial Narrow"/>
        <family val="2"/>
      </rPr>
      <t xml:space="preserve">Certification Statement:  </t>
    </r>
    <r>
      <rPr>
        <sz val="8"/>
        <rFont val="Arial Narrow"/>
        <family val="2"/>
      </rPr>
      <t xml:space="preserve">
Customer has read, understands and agrees to be bound by the Terms and Conditions referenced herein, and agrees to abide by them.  By participating in this program, Customer agrees on behalf of itself and any successor in interest or assignee that PSEG Long Island obtains and/or retains ownership of all rights to existing and future emission credits, renewable energy rights to existing and future emissions credits, renewable energy green tags, tradable renewable certificates and/or any and all other environmental benefits associated with the installation of the ECMs. Customer certifies that the information provided in the herein is true and accurate.  Customer further certifies that the energy saving products described herein have or will be installed in the facility indicated above and will not be resold.  As specified herein, Customer agrees to permit PSEG Long Island to: (1) verify the purchase invoices and product installations and (2) upon request, install and remove load-monitoring equipment at the facility.  Customer acknowledges that the rights and obligations in this application shall be binding upon assignees, successors and future owners of the facility.  Customer agrees to include restrictions contained in this agreement in any leases, sales, contracts, or other similar documents relating to the use and ownership of the facility.  Customer acknowledge that, consistent with PSEG Long Island’s Efficiency Long Island program policies and procedures, PSEG Long Island may pro-rate a rebate or incentive (the “Rebate”) if the Customer purchases less than its full electric requirements from PSEG Long Island.  Customer further acknowledges that PSEG Long Island may require the Customer to repay all or a portion of the Rebate received if, within five (5) years of receipt of the Rebate, the Customer ceases purchasing its full electric requirements from PSEG Long Island or increases its use of electric power from non-PSEG Long Island sources at the facility, other than through the Long Island Choice Program.
</t>
    </r>
  </si>
  <si>
    <t>Select check box to indicate that the product is listed with the proper rating agency at the time of application submission.</t>
  </si>
  <si>
    <t xml:space="preserve">Units must be installed per rated condition or IESNA best practices. Products qualifying in more than one category will be rebated at the lesser rebate amount. </t>
  </si>
  <si>
    <t>I have read and understand the terms and conditions detailed above:</t>
  </si>
  <si>
    <t>(initials)</t>
  </si>
  <si>
    <t>New Construction</t>
  </si>
  <si>
    <t>$/kWh</t>
  </si>
  <si>
    <t>The pre-approval is based on installation of the following:</t>
  </si>
  <si>
    <r>
      <t xml:space="preserve">Subject: </t>
    </r>
    <r>
      <rPr>
        <i/>
        <sz val="12"/>
        <rFont val="Arial"/>
        <family val="2"/>
      </rPr>
      <t/>
    </r>
  </si>
  <si>
    <t>Total Rebate</t>
  </si>
  <si>
    <t>Once your project is complete, please email all post installation (close out) Required Documents* to cepli@pseg.com</t>
  </si>
  <si>
    <t>.</t>
  </si>
  <si>
    <t>The project has been pre-approved for a rebate of</t>
  </si>
  <si>
    <t>Quantity</t>
  </si>
  <si>
    <t>Model Number</t>
  </si>
  <si>
    <t>This pre-approval is valid for</t>
  </si>
  <si>
    <t>Pre Approval Length</t>
  </si>
  <si>
    <t>Project ID:</t>
  </si>
  <si>
    <t>We are here to help you. Feel free to contact me with any questions or concerns.</t>
  </si>
  <si>
    <t>Thank you,</t>
  </si>
  <si>
    <t>PSEG Long Island’s Efficiency Team</t>
  </si>
  <si>
    <t>*Refer to rebate application for a list of Required Documents</t>
  </si>
  <si>
    <t>days from today,</t>
  </si>
  <si>
    <t xml:space="preserve">Project ID : </t>
  </si>
  <si>
    <t>Organization Type:</t>
  </si>
  <si>
    <r>
      <t xml:space="preserve">Building Size </t>
    </r>
    <r>
      <rPr>
        <b/>
        <sz val="8"/>
        <color indexed="8"/>
        <rFont val="Arial Narrow"/>
        <family val="2"/>
      </rPr>
      <t>(ft</t>
    </r>
    <r>
      <rPr>
        <b/>
        <vertAlign val="superscript"/>
        <sz val="8"/>
        <color indexed="8"/>
        <rFont val="Arial Narrow"/>
        <family val="2"/>
      </rPr>
      <t>2</t>
    </r>
    <r>
      <rPr>
        <b/>
        <sz val="8"/>
        <color indexed="8"/>
        <rFont val="Arial Narrow"/>
        <family val="2"/>
      </rPr>
      <t>)</t>
    </r>
    <r>
      <rPr>
        <b/>
        <sz val="11"/>
        <color indexed="8"/>
        <rFont val="Arial Narrow"/>
        <family val="2"/>
      </rPr>
      <t>:</t>
    </r>
  </si>
  <si>
    <t>Exterior Lighting</t>
  </si>
  <si>
    <t>draft 1.0</t>
  </si>
  <si>
    <t>4.18.18</t>
  </si>
  <si>
    <t>initial worksheet development using FT 2018 1.0</t>
  </si>
  <si>
    <t>JR</t>
  </si>
  <si>
    <t>done</t>
  </si>
  <si>
    <t>Other</t>
  </si>
  <si>
    <t>Application Version</t>
  </si>
  <si>
    <t>X900</t>
  </si>
  <si>
    <t>X900-P</t>
  </si>
  <si>
    <t>X910</t>
  </si>
  <si>
    <t>X910-P</t>
  </si>
  <si>
    <t>X920</t>
  </si>
  <si>
    <t>X920-P</t>
  </si>
  <si>
    <t>X921</t>
  </si>
  <si>
    <t>X921-P</t>
  </si>
  <si>
    <t>X930</t>
  </si>
  <si>
    <t>X930-P</t>
  </si>
  <si>
    <t>X922</t>
  </si>
  <si>
    <t>X923</t>
  </si>
  <si>
    <t>X924</t>
  </si>
  <si>
    <t>X924-P</t>
  </si>
  <si>
    <t>X925</t>
  </si>
  <si>
    <t>X925-P</t>
  </si>
  <si>
    <t>X931</t>
  </si>
  <si>
    <t>X931-P</t>
  </si>
  <si>
    <t>X932</t>
  </si>
  <si>
    <t>X933</t>
  </si>
  <si>
    <t>X934</t>
  </si>
  <si>
    <t>X934-P</t>
  </si>
  <si>
    <t>X935</t>
  </si>
  <si>
    <t>X935-P</t>
  </si>
  <si>
    <t>X901</t>
  </si>
  <si>
    <t>X901-P</t>
  </si>
  <si>
    <t>X911</t>
  </si>
  <si>
    <t>X911-P</t>
  </si>
  <si>
    <t>X912</t>
  </si>
  <si>
    <t>X913</t>
  </si>
  <si>
    <t>X914</t>
  </si>
  <si>
    <t>X914-P</t>
  </si>
  <si>
    <t>X915</t>
  </si>
  <si>
    <t>X915-P</t>
  </si>
  <si>
    <t xml:space="preserve">       Outdoor Lighting Guidelines</t>
  </si>
  <si>
    <t>Rebate Guidelines</t>
  </si>
  <si>
    <t>*</t>
  </si>
  <si>
    <t>Pre-approval is required.</t>
  </si>
  <si>
    <t>All projects are subject to Post-inspection.</t>
  </si>
  <si>
    <t xml:space="preserve">All measures must carry the appropriate designated Underwriters Laboratory (UL) or Electrical Testing Laboratory (ETL) label.
</t>
  </si>
  <si>
    <t xml:space="preserve">All installations must be installed in accordance with all applicable local, state and national codes and ordinances.
</t>
  </si>
  <si>
    <t>All eligibility requirements and deadlines apply.  See the Eligibility Table tab for a comprehensive list of these requirements.</t>
  </si>
  <si>
    <t>Total rebates will be capped at 70% of total project cost.</t>
  </si>
  <si>
    <r>
      <t xml:space="preserve">If  submitting electronically, applicant must either submit an e-mail in lieu of signature or provide a hard copy with signature </t>
    </r>
    <r>
      <rPr>
        <sz val="10"/>
        <rFont val="Arial Narrow"/>
        <family val="2"/>
      </rPr>
      <t>(</t>
    </r>
    <r>
      <rPr>
        <sz val="11"/>
        <rFont val="Arial Narrow"/>
        <family val="2"/>
      </rPr>
      <t>fax, pdf, printed original, etc.).</t>
    </r>
  </si>
  <si>
    <t>Program Requirements/Steps to Participate</t>
  </si>
  <si>
    <t>Before you purchase and install equipment, send the following to PSEG Long Island to receive your Pre-Approval Letter:</t>
  </si>
  <si>
    <r>
      <t xml:space="preserve">Completed Customer Information section of application and data collection form.  </t>
    </r>
    <r>
      <rPr>
        <sz val="11"/>
        <color indexed="8"/>
        <rFont val="Arial Narrow"/>
        <family val="2"/>
      </rPr>
      <t>(Incomplete applications will not be accepted.)</t>
    </r>
  </si>
  <si>
    <t xml:space="preserve">For Electronic Submissions e-mail documents to:  </t>
  </si>
  <si>
    <t>CEPLI@pseg.com</t>
  </si>
  <si>
    <t>Each required document must be a separate file (no zipped files)</t>
  </si>
  <si>
    <t>Hard copy submissions will not be accepted.</t>
  </si>
  <si>
    <r>
      <rPr>
        <b/>
        <sz val="11"/>
        <color indexed="8"/>
        <rFont val="Arial Narrow"/>
        <family val="2"/>
      </rPr>
      <t>AFTER you receive your Pre-Approval Letter</t>
    </r>
    <r>
      <rPr>
        <sz val="11"/>
        <color indexed="8"/>
        <rFont val="Arial Narrow"/>
        <family val="2"/>
      </rPr>
      <t xml:space="preserve">, complete the project. </t>
    </r>
  </si>
  <si>
    <t>Once Project is Complete:</t>
  </si>
  <si>
    <t xml:space="preserve">A PSEG Long Island representative will contact you to schedule a post-inspection. </t>
  </si>
  <si>
    <t>After verification that all necessary requirements have been met, a PSEG Long Island representative will authorize payment and either mail a check to the applicant/assignee or apply a bill credit to the applicant’s account.</t>
  </si>
  <si>
    <t>I have read and understand the Guidelines listed above.</t>
  </si>
  <si>
    <t>DLC STAR Code</t>
  </si>
  <si>
    <t>Pre-Approved (Outdoor Lighting)</t>
  </si>
  <si>
    <t>Outdoor Lighting</t>
  </si>
  <si>
    <t>4.30.2018</t>
  </si>
  <si>
    <t>Updated language in opening paragraph on application to reflect outdoor lighting</t>
  </si>
  <si>
    <t>ED</t>
  </si>
  <si>
    <t>Draft 1.3</t>
  </si>
  <si>
    <t>Updated workbook/vba password to meet 12 character requirement</t>
  </si>
  <si>
    <t>Contractor Information</t>
  </si>
  <si>
    <t>Updated eligibility requirements on application</t>
  </si>
  <si>
    <t>Removed Pre-approval Checkbox from Application</t>
  </si>
  <si>
    <t>Tax ID:</t>
  </si>
  <si>
    <t>Project Name (DBA):</t>
  </si>
  <si>
    <t>Updated Pre-Approval Letter to include "Account Name" and changed "Project Name" to "Project Name (DBA)"</t>
  </si>
  <si>
    <t>Updated Formula on Calculations Tab to Include L2:L159. It was stopping at L143</t>
  </si>
  <si>
    <t>Total Estimated Rebate Amount</t>
  </si>
  <si>
    <t>Addedd "Estimated Total Rebate" field to application tab; linked to total rebate cell L159 on the Calculations tab</t>
  </si>
  <si>
    <t>Addedd "Inspection Type" field and checkboxes for "Pre-Inspection" and "Post-Inspection"</t>
  </si>
  <si>
    <t>Updated formula in Column AJ on Prop 0 to reflect Admin Column C instead of Admin Column D (Column D does not have data in the cells)</t>
  </si>
  <si>
    <t>Updated "Total Rebate" formula on Pre-Approval Letter to =L159</t>
  </si>
  <si>
    <t>Removed "Installation Completion Date" from Application and replaced with "Tax ID"</t>
  </si>
  <si>
    <t>5.01.2018</t>
  </si>
  <si>
    <t>Inspection Form- Updated Formula from $H$13:$H$45/$G$13:$G$45 to $H$13:$H$52/$G$13:$G$52 to include all data in this range on the References Tab</t>
  </si>
  <si>
    <t>Draft 1.4</t>
  </si>
  <si>
    <t>Inspection Form - Decorative Retrofit Kits were not populating in the inspection results. Addedd formulas to populate those line items(Followed other formulas in the sheet for accuracy)</t>
  </si>
  <si>
    <t>Inspection Form - Updated Code for "Update" Button :  " ActSheet.Range("B16:J200")" - the code originally stopped at 156 and did not include Decoractive Retrofit kits</t>
  </si>
  <si>
    <t>Pre-Approval Letter - dragged down formula in model number column to include decorative fixtures</t>
  </si>
  <si>
    <t>Draft 1.5</t>
  </si>
  <si>
    <t>5.02.2018</t>
  </si>
  <si>
    <t>Eligibility Requirements</t>
  </si>
  <si>
    <t>The table below contains eligibility requirements and expected rebate values.  Actual rebates may vary based on other program requirements as outlined below.</t>
  </si>
  <si>
    <t xml:space="preserve"> - Rebates are limited to 70% of total measure cost as validated by the customer on the proof of payment (i.e. invoice, cancelled check, etc).</t>
  </si>
  <si>
    <t>All new lighting fixtures, retrofit kits and components must carry the appropriate designated Underwriters Laboratory (UL) or Electrical Testing Laboratory (ETL) label.</t>
  </si>
  <si>
    <t>All installations shall be designed and installed in accordance with best practices such as the Illuminating Engineering Society of North America (IESNA) Lighting Handbook</t>
  </si>
  <si>
    <t>All installations must be installed in accordance with all applicable local, state and national codes and ordinances.</t>
  </si>
  <si>
    <t>Projects must be completed within 180 days of pre-approval.</t>
  </si>
  <si>
    <r>
      <t>Measure Code</t>
    </r>
    <r>
      <rPr>
        <b/>
        <i/>
        <sz val="10"/>
        <rFont val="Arial"/>
        <family val="2"/>
      </rPr>
      <t/>
    </r>
  </si>
  <si>
    <t>Rebate 
per unit</t>
  </si>
  <si>
    <t>Eligibility Criteria</t>
  </si>
  <si>
    <t>Sample Photo</t>
  </si>
  <si>
    <t>Architectural Flood and Spot Fixtures - Low, Mid Light Output 
(DLC Standard, 250 to 10,000 lumens)</t>
  </si>
  <si>
    <t>Architectural Flood and Spot Fixtures - Low, Mid Light Output 
(DLC Premium, 250 to 10,000 lumens)</t>
  </si>
  <si>
    <r>
      <t>* Eligible fixtures must be DesignLights Consortium® Standard qualified,
 "</t>
    </r>
    <r>
      <rPr>
        <u/>
        <sz val="10"/>
        <color indexed="8"/>
        <rFont val="Arial Narrow"/>
        <family val="2"/>
      </rPr>
      <t>Architectural Flood and Spot Luminaire</t>
    </r>
    <r>
      <rPr>
        <sz val="10"/>
        <color indexed="8"/>
        <rFont val="Arial Narrow"/>
        <family val="2"/>
      </rPr>
      <t>" (www.designlights.org)</t>
    </r>
  </si>
  <si>
    <r>
      <t>* Eligible fixtures must be DesignLights Consortium® Premium qualified,
 "</t>
    </r>
    <r>
      <rPr>
        <u/>
        <sz val="10"/>
        <color indexed="8"/>
        <rFont val="Arial Narrow"/>
        <family val="2"/>
      </rPr>
      <t>Architectural Flood and Spot Luminaire</t>
    </r>
    <r>
      <rPr>
        <sz val="10"/>
        <color indexed="8"/>
        <rFont val="Arial Narrow"/>
        <family val="2"/>
      </rPr>
      <t>" (www.designlights.org)</t>
    </r>
  </si>
  <si>
    <r>
      <t>* Eligible fixtures must be DesignLights Consortium® Standard qualified,
 "</t>
    </r>
    <r>
      <rPr>
        <u/>
        <sz val="10"/>
        <color indexed="8"/>
        <rFont val="Arial Narrow"/>
        <family val="2"/>
      </rPr>
      <t>Outdoor Pole/Arm-Mounted Area and Roadway Luminaire</t>
    </r>
    <r>
      <rPr>
        <sz val="10"/>
        <color indexed="8"/>
        <rFont val="Arial Narrow"/>
        <family val="2"/>
      </rPr>
      <t>" (www.designlights.org)</t>
    </r>
  </si>
  <si>
    <r>
      <t>* Eligible fixtures must be DesignLights Consortium® Premium qualified,
 "</t>
    </r>
    <r>
      <rPr>
        <u/>
        <sz val="10"/>
        <color indexed="8"/>
        <rFont val="Arial Narrow"/>
        <family val="2"/>
      </rPr>
      <t>Outdoor Pole/Arm-Mounted Area and Roadway Luminaire</t>
    </r>
    <r>
      <rPr>
        <sz val="10"/>
        <color indexed="8"/>
        <rFont val="Arial Narrow"/>
        <family val="2"/>
      </rPr>
      <t>" (www.designlights.org)</t>
    </r>
  </si>
  <si>
    <r>
      <t>* Eligible lamps must be DesignLights Consortium®  qualified,
 "</t>
    </r>
    <r>
      <rPr>
        <u/>
        <sz val="10"/>
        <color indexed="8"/>
        <rFont val="Arial Narrow"/>
        <family val="2"/>
      </rPr>
      <t>Replacement Lamps for Outdoor Pole/Arm-Mounted Area and Roadway 
  Luminaires (UL Type B or UL Type C)</t>
    </r>
    <r>
      <rPr>
        <sz val="10"/>
        <color indexed="8"/>
        <rFont val="Arial Narrow"/>
        <family val="2"/>
      </rPr>
      <t>" (www.designlights.org)</t>
    </r>
  </si>
  <si>
    <t>Area Lighting Retrofit Kits - Low, Mid Light Output 
(DLC Standard, 250 to 10,000 lumens)</t>
  </si>
  <si>
    <t>Area Lighting Retrofit Kits - Low, Mid Light Output 
(DLC Premium, 250 to 10,000 lumens</t>
  </si>
  <si>
    <t>Area Lighting Retrofit Kits - High, Very High Light Output 
(DLC Standard,10,000 to &gt; 30,000 lumens)</t>
  </si>
  <si>
    <t>Area Lighting Retrofit Kits - High, Very High Light Output 
(DLC Premium10,000 to &gt; 30,000 lumens)</t>
  </si>
  <si>
    <t>Wall Mounted Full-Cutoff, Fixtures - Low, Mid Light Output 
(DLC Standard, 250 to 10,000 lumens)</t>
  </si>
  <si>
    <t>Wall Mounted Full-Cutoff, Fixtures - Low, Mid Light Output 
(DLC Premium, 250 to 10,000 lumens)</t>
  </si>
  <si>
    <t>Wall Mounted Full-Cutoff, Fixtures - High, Very High Light Output (DLC Standard 10,000 to &gt; 30,000 lumens)</t>
  </si>
  <si>
    <t>Wall Mounted Full-Cutoff, Fixtures - High, Very High Light Output (DLC Premium 10,000 to &gt; 30,000 lumens)</t>
  </si>
  <si>
    <t>Area Lighting Replacement Lamps, Types B&amp;C - Low, Mid Light Output
( 250 to 10,000 lumens)</t>
  </si>
  <si>
    <t>Area Lighting Replacement Lamps, Types B&amp;C - High, Very High Light Output
(10,000 to &gt; 30,000 lumens)</t>
  </si>
  <si>
    <t>Wall Mounted Full-Cutoff, Replacement Lamps - High, Very High Light Output
(10,000 to &gt; 30,000 lumens)</t>
  </si>
  <si>
    <t>Wall Mounted Full-Cutoff, Replacement Lamps - Low, Mid Light Output
(250 to 10,000 lumens)</t>
  </si>
  <si>
    <t>Wall Mounted Full-Cutoff, Retrofit Kits - High, Very High Light Output 
(DLC Standard,10,000 to &gt; 30,000 lumens)</t>
  </si>
  <si>
    <t>Wall Mounted Full-Cutoff, Retrofit Kits - High, Very High Light Output 
(DLC Premium 10,000 to &gt; 30,000 lumens)</t>
  </si>
  <si>
    <t>Wall Mounted Full-Cutoff, Retrofit Kits - Low, Mid Light Output 
(DLC Standard, 250 to 10,000 lumens)</t>
  </si>
  <si>
    <t>Wall Mounted Full-Cutoff, Retrofit Kits - Low, Mid Light Output 
(DLC Premium 250 to 10,000 lumens)</t>
  </si>
  <si>
    <r>
      <rPr>
        <sz val="10"/>
        <color indexed="8"/>
        <rFont val="Arial Narrow"/>
        <family val="2"/>
      </rPr>
      <t>* Eligible Kits must be DesignLights Consortium® Premium qualified,</t>
    </r>
    <r>
      <rPr>
        <u/>
        <sz val="10"/>
        <color indexed="8"/>
        <rFont val="Arial Narrow"/>
        <family val="2"/>
      </rPr>
      <t xml:space="preserve">
 "Retrofit Kits for Outdoor Full-Cutoff Wall-Mounted Area Luminaires"</t>
    </r>
    <r>
      <rPr>
        <sz val="10"/>
        <color indexed="8"/>
        <rFont val="Arial Narrow"/>
        <family val="2"/>
      </rPr>
      <t xml:space="preserve"> (www.designlights.org)</t>
    </r>
  </si>
  <si>
    <r>
      <rPr>
        <sz val="10"/>
        <color indexed="8"/>
        <rFont val="Arial Narrow"/>
        <family val="2"/>
      </rPr>
      <t>* Eligible Kits must be DesignLights Consortium® Standard qualified,</t>
    </r>
    <r>
      <rPr>
        <u/>
        <sz val="10"/>
        <color indexed="8"/>
        <rFont val="Arial Narrow"/>
        <family val="2"/>
      </rPr>
      <t xml:space="preserve">
 "Retrofit Kits for Outdoor Full-Cutoff Wall-Mounted Area Luminaires"</t>
    </r>
    <r>
      <rPr>
        <sz val="10"/>
        <color indexed="8"/>
        <rFont val="Arial Narrow"/>
        <family val="2"/>
      </rPr>
      <t xml:space="preserve"> (www.designlights.org)</t>
    </r>
  </si>
  <si>
    <r>
      <t>* Eligible kits must be DesignLights Consortium® Standard qualified,</t>
    </r>
    <r>
      <rPr>
        <u/>
        <sz val="10"/>
        <color indexed="8"/>
        <rFont val="Arial Narrow"/>
        <family val="2"/>
      </rPr>
      <t xml:space="preserve">
"Retrofit Kits for Outdoor Pole/Arm-Mounted Area and Roadway Luminaires" </t>
    </r>
    <r>
      <rPr>
        <sz val="10"/>
        <color indexed="8"/>
        <rFont val="Arial Narrow"/>
        <family val="2"/>
      </rPr>
      <t>(www.designlights.org)</t>
    </r>
  </si>
  <si>
    <r>
      <t>* Eligible kits must be DesignLights Consortium® Premium qualified,</t>
    </r>
    <r>
      <rPr>
        <u/>
        <sz val="10"/>
        <color indexed="8"/>
        <rFont val="Arial Narrow"/>
        <family val="2"/>
      </rPr>
      <t xml:space="preserve">
"Retrofit Kits for Outdoor Pole/Arm-Mounted Area and Roadway Luminaires" </t>
    </r>
    <r>
      <rPr>
        <sz val="10"/>
        <color indexed="8"/>
        <rFont val="Arial Narrow"/>
        <family val="2"/>
      </rPr>
      <t>(www.designlights.org)</t>
    </r>
  </si>
  <si>
    <r>
      <rPr>
        <sz val="10"/>
        <color indexed="8"/>
        <rFont val="Arial Narrow"/>
        <family val="2"/>
      </rPr>
      <t>* Eligible fixtures must be DesignLights Consortium® Standard qualified,</t>
    </r>
    <r>
      <rPr>
        <u/>
        <sz val="10"/>
        <color indexed="8"/>
        <rFont val="Arial Narrow"/>
        <family val="2"/>
      </rPr>
      <t xml:space="preserve">
 "Outdoor Full-Cutoff Wall-Mounted Area Luminaires"</t>
    </r>
    <r>
      <rPr>
        <sz val="10"/>
        <color indexed="8"/>
        <rFont val="Arial Narrow"/>
        <family val="2"/>
      </rPr>
      <t xml:space="preserve"> (www.designlights.org)</t>
    </r>
  </si>
  <si>
    <r>
      <rPr>
        <sz val="10"/>
        <color indexed="8"/>
        <rFont val="Arial Narrow"/>
        <family val="2"/>
      </rPr>
      <t>* Eligible fixtures must be DesignLights Consortium® Premium qualified,</t>
    </r>
    <r>
      <rPr>
        <u/>
        <sz val="10"/>
        <color indexed="8"/>
        <rFont val="Arial Narrow"/>
        <family val="2"/>
      </rPr>
      <t xml:space="preserve">
 "Outdoor Full-Cutoff Wall-Mounted Area Luminaires"</t>
    </r>
    <r>
      <rPr>
        <sz val="10"/>
        <color indexed="8"/>
        <rFont val="Arial Narrow"/>
        <family val="2"/>
      </rPr>
      <t xml:space="preserve"> (www.designlights.org)</t>
    </r>
  </si>
  <si>
    <r>
      <rPr>
        <sz val="10"/>
        <color indexed="8"/>
        <rFont val="Arial Narrow"/>
        <family val="2"/>
      </rPr>
      <t>* Eligible lamps must be DesignLights Consortium®  qualified,</t>
    </r>
    <r>
      <rPr>
        <u/>
        <sz val="10"/>
        <color indexed="8"/>
        <rFont val="Arial Narrow"/>
        <family val="2"/>
      </rPr>
      <t xml:space="preserve">
 "Replacement Lamps for Outdoor Full-Cutoff Wall-Mounted Area Luminaires (UL Type B)" (www.designlights.org)</t>
    </r>
  </si>
  <si>
    <r>
      <t xml:space="preserve">* Eligible fixtures must be DesignLights Consortium® Standard qualified,
</t>
    </r>
    <r>
      <rPr>
        <u/>
        <sz val="10"/>
        <color indexed="8"/>
        <rFont val="Arial Narrow"/>
        <family val="2"/>
      </rPr>
      <t xml:space="preserve"> "Outdoor Pole/Arm-Mounted Decorative Luminaires"</t>
    </r>
    <r>
      <rPr>
        <sz val="10"/>
        <color indexed="8"/>
        <rFont val="Arial Narrow"/>
        <family val="2"/>
      </rPr>
      <t xml:space="preserve"> (designlights.org)</t>
    </r>
  </si>
  <si>
    <r>
      <t xml:space="preserve">* Eligible fixtures must be DesignLights Consortium® Premium qualified,
</t>
    </r>
    <r>
      <rPr>
        <u/>
        <sz val="10"/>
        <color indexed="8"/>
        <rFont val="Arial Narrow"/>
        <family val="2"/>
      </rPr>
      <t xml:space="preserve"> "Outdoor Pole/Arm-Mounted Decorative Luminaires"</t>
    </r>
    <r>
      <rPr>
        <sz val="10"/>
        <color indexed="8"/>
        <rFont val="Arial Narrow"/>
        <family val="2"/>
      </rPr>
      <t xml:space="preserve"> (designlights.org)</t>
    </r>
  </si>
  <si>
    <t>Decorative Fixtures - Low, Mid Light Output
(DLC Premium 250 to 10,000 lumens)</t>
  </si>
  <si>
    <t>Decorative Fixtures - Low, Mid Light Output
(DLC Standard 250 to 10,000 lumens)</t>
  </si>
  <si>
    <t>Decorative Fixtures - High, Very High Light Output 
(DLC Premium 10,000 to &gt; 30,000 lumens)</t>
  </si>
  <si>
    <t>Decorative Fixtures - High, Very High Light Output
(DLC Standard 10,000 to &gt; 30,000 lumens)</t>
  </si>
  <si>
    <r>
      <rPr>
        <u/>
        <sz val="10"/>
        <color indexed="8"/>
        <rFont val="Arial Narrow"/>
        <family val="2"/>
      </rPr>
      <t>* Eligible lamps must be DesignLights Consortium®  qualified,
 "Replacement Lamps for Outdoor Pole/Arm-Mounted Decorative Luminaires (UL Type B &amp; UL Type C)"</t>
    </r>
    <r>
      <rPr>
        <sz val="10"/>
        <color indexed="8"/>
        <rFont val="Arial Narrow"/>
        <family val="2"/>
      </rPr>
      <t xml:space="preserve"> (designlights.org)</t>
    </r>
  </si>
  <si>
    <t>Decorative Replacement Lamps - Low, Mid Light Output
(250 to 10,000 lumens)</t>
  </si>
  <si>
    <t>Decorative Replacement Lamps - High, Very High Light Output
(10,000 to &gt; 30,000 lumens)</t>
  </si>
  <si>
    <r>
      <t xml:space="preserve">* Eligible Kits must be DesignLights Consortium® Standard qualified,
 </t>
    </r>
    <r>
      <rPr>
        <u/>
        <sz val="10"/>
        <color indexed="8"/>
        <rFont val="Arial Narrow"/>
        <family val="2"/>
      </rPr>
      <t>"Retrofit Kits for Outdoor Pole/Arm-Mounted Decorative Luminaires"</t>
    </r>
    <r>
      <rPr>
        <sz val="10"/>
        <color indexed="8"/>
        <rFont val="Arial Narrow"/>
        <family val="2"/>
      </rPr>
      <t xml:space="preserve"> (designlights.org)</t>
    </r>
  </si>
  <si>
    <r>
      <t xml:space="preserve">* Eligible Kits must be DesignLights Consortium® Premium qualified,
 </t>
    </r>
    <r>
      <rPr>
        <u/>
        <sz val="10"/>
        <color indexed="8"/>
        <rFont val="Arial Narrow"/>
        <family val="2"/>
      </rPr>
      <t>"Retrofit Kits for Outdoor Pole/Arm-Mounted Decorative Luminaires"</t>
    </r>
    <r>
      <rPr>
        <sz val="10"/>
        <color indexed="8"/>
        <rFont val="Arial Narrow"/>
        <family val="2"/>
      </rPr>
      <t xml:space="preserve"> (designlights.org)</t>
    </r>
  </si>
  <si>
    <t>Decorative Retrofit Kits - High, Very High Light Output 
(DLC Standard 10,000 to &gt; 30,000 lumens)</t>
  </si>
  <si>
    <t>Decorative Retrofit Kits - High, Very High Light Output 
(DLC Premium 10,000 to &gt; 30,000 lumens)</t>
  </si>
  <si>
    <t>Decorative Retrofit Kits - Low, Mid Light Output 
(DLC Standard 250 to 10,000 lumens)</t>
  </si>
  <si>
    <t>Decorative Retrofit Kits - Low, Mid Light Output 
(DLC Premium 250 to 10,000 lumens)</t>
  </si>
  <si>
    <t>Eligible products must be installed and used in accordance with their rated condition.</t>
  </si>
  <si>
    <t>DesignLights Consortium® Primary Use categories are listed under the Eligibility Criteria. Installed fixtures must be listed under that category to qualify for rebates.</t>
  </si>
  <si>
    <t>Added Eligibility tab</t>
  </si>
  <si>
    <t>KM</t>
  </si>
  <si>
    <t>Draft_1.6</t>
  </si>
  <si>
    <t>5.2.18</t>
  </si>
  <si>
    <t>Pre-Approval Letter-  rown 18 was missing formulas; updated formulas</t>
  </si>
  <si>
    <t>5.3.18</t>
  </si>
  <si>
    <t>Changed Pre-Approval Letter tab to "Very Hidden"</t>
  </si>
  <si>
    <t>Draft_1.7</t>
  </si>
  <si>
    <t>Updated Code on Pre-Approval checkbox on Admin tab to prevent pre-approval letter tab from opening</t>
  </si>
  <si>
    <t>*Please note, Pre-Approval Letter check box is not to be used</t>
  </si>
  <si>
    <t>Added data validation to Qty and Watts on worksheet tab</t>
  </si>
  <si>
    <t>Removed T+Cs and Eligiblity language from application tab and moved to Guidelines tab and Eligiblity tab as appropriate</t>
  </si>
  <si>
    <t>Program may be updated or shut down at anytime without notice; Visit the PSEG Long Island CEP website for the most up to date information.</t>
  </si>
  <si>
    <t>* Facility Manager must be available to conduct pre-inspection walk through with PSEG LI Representative.</t>
  </si>
  <si>
    <t>Pre-inspection is required except for New Construction .</t>
  </si>
  <si>
    <t>LED to LED replacements are not permitted.</t>
  </si>
  <si>
    <t>* Utility owned equipment does not qualify (Rate 780/781/782).</t>
  </si>
  <si>
    <t>Facility must be rate code 280, 281, 285 or equivalent.</t>
  </si>
  <si>
    <t>Submit required documents: Application signed by customer, Assignment letter (if rebate being assigned), W-9 for rebate recipient, Cut sheets for all measures, Proposal (itemized labor and materials).</t>
  </si>
  <si>
    <t xml:space="preserve">If the proposed equipment does not meet the eligibility requirements or is not listed below, the applicant may still may be eligible for a Custom Rebate. 
Contact a PSEG Long Island representative or the PSEG Long Island info line at 1-800-692-2626.						</t>
  </si>
  <si>
    <t xml:space="preserve"> - Rebates are subject to PSEG Long Island cost effectiveness.</t>
  </si>
  <si>
    <t>Building Type :</t>
  </si>
  <si>
    <t>Inspection Type :</t>
  </si>
  <si>
    <t>Inspector Name :</t>
  </si>
  <si>
    <t>Inspector Company Name :</t>
  </si>
  <si>
    <t>Customer Name :</t>
  </si>
  <si>
    <t>Date :</t>
  </si>
  <si>
    <t>Customer Signature :</t>
  </si>
  <si>
    <t>Draft_1.8</t>
  </si>
  <si>
    <t>Removed Pre-approval Checkbox from Admin tab</t>
  </si>
  <si>
    <t>Draft_1.9</t>
  </si>
  <si>
    <t>* Facility Manager must be available to conduct post-inspection walk through with PSEG LI Representative.</t>
  </si>
  <si>
    <r>
      <t xml:space="preserve">Architectural Flood and Spot Fixtures - High Light Output 
(DLC Standard, 10,000 to </t>
    </r>
    <r>
      <rPr>
        <u/>
        <sz val="10"/>
        <color indexed="8"/>
        <rFont val="Arial Narrow"/>
        <family val="2"/>
      </rPr>
      <t>&gt;</t>
    </r>
    <r>
      <rPr>
        <sz val="10"/>
        <color indexed="8"/>
        <rFont val="Arial Narrow"/>
        <family val="2"/>
      </rPr>
      <t xml:space="preserve"> 30,000 lumens)</t>
    </r>
  </si>
  <si>
    <t>Architectural Flood and Spot Fixtures - High Light Output 
(DLC Premium, 10,000 to &gt; 30,000 lumens))</t>
  </si>
  <si>
    <t>5.16.18</t>
  </si>
  <si>
    <t>Increased rebates by ~33% across the board</t>
  </si>
  <si>
    <t>kam</t>
  </si>
  <si>
    <t>Draft_1.10</t>
  </si>
  <si>
    <t>5.21.18</t>
  </si>
  <si>
    <t>5.17.2018</t>
  </si>
  <si>
    <t>Draft_1.11</t>
  </si>
  <si>
    <t xml:space="preserve">Updated effective date to 5/21/2018 </t>
  </si>
  <si>
    <t>Removed Minimum Wattage reduction language from the eligibility tab</t>
  </si>
  <si>
    <t>Current Year and Version # (For Application Version column on Prop 0)</t>
  </si>
  <si>
    <t>Current Effective Date (For Application Version on for Prop0)</t>
  </si>
  <si>
    <t>Updated Formula in Application Version Column in Prop 0 to cells A4 and A5 on Development Tab</t>
  </si>
  <si>
    <t>Added data in cells A4 and A5 on development tab for Application Version column on Prop 0</t>
  </si>
  <si>
    <t>Draft_1.12</t>
  </si>
  <si>
    <t>Where eligible products are required to be listed with an approved rating agency (i.e. CEE or other approved equivalent), products must be installed and used in accordance with the rating condition for which it was approved at the time such approval was given.</t>
  </si>
  <si>
    <t xml:space="preserve">Note:  For products listed by DesignLights Consortium, the Product ID is listed as a "DLC Product Code" and can be found on their website under "View Details" or as "Product ID" in Excel format. </t>
  </si>
  <si>
    <t>Draft_1.13</t>
  </si>
  <si>
    <t>Updated to draft version_1.13</t>
  </si>
  <si>
    <t>Removed ENERGY STAR references from worksheet and guidelines tabs</t>
  </si>
  <si>
    <t>Updated rebate value on references tab to reflect 170.00 instead of 160.00 for Measure code X915 and X915-P</t>
  </si>
  <si>
    <t>Locked worksheet tabs and prepped worksheet for launch</t>
  </si>
  <si>
    <t>Updated version to 1.0 and effective date to 5/21/18</t>
  </si>
  <si>
    <t>V1.0</t>
  </si>
  <si>
    <t>The Commercial Efficiency Program offers rebates to commercial, industrial, educational, municipal, or multi-family building customers who install qualifying energy efficient equipment. This application is to be used for Outdoor Lighting rebates for Rate 280, 281, 285 accounts. Rebates require pre-approval.</t>
  </si>
  <si>
    <t>Emmision Factor</t>
  </si>
  <si>
    <t>(lb CO2 / Unit)</t>
  </si>
  <si>
    <t>kWh to MMBTU</t>
  </si>
  <si>
    <t>conversion factor</t>
  </si>
  <si>
    <t>CO2 Savings</t>
  </si>
  <si>
    <t>MMBTU Savings</t>
  </si>
  <si>
    <t>Updated program year and version number</t>
  </si>
  <si>
    <t>Updated Energy and Demand Line losses for 2019</t>
  </si>
  <si>
    <t>Added CO2 and MMBTU savings to proposed0 tab</t>
  </si>
  <si>
    <t>draft_1.0</t>
  </si>
  <si>
    <t>12.11.18</t>
  </si>
  <si>
    <t>https://www.psegliny.com/businessandcontractorservices/businessandcommercialsavings/businessandcommercialrebates</t>
  </si>
  <si>
    <t>Do not use this application for Comprehensive Performance Lighting or Fast Track. For Comprehensive Performance Lighting and Fast Track rebates please visit:</t>
  </si>
  <si>
    <t>Guidelines Tab: Updated eligibility dates, PSEG links, and naming convention</t>
  </si>
  <si>
    <t>Draft_1.1</t>
  </si>
  <si>
    <t>Eligible equipment may be updated or modified regularly.  For the most recent applications and worksheets please visit:</t>
  </si>
  <si>
    <t>Only applications and worksheets in effect at the time of submittal will be accepted. For the most recent applications and worksheets please visit:</t>
  </si>
  <si>
    <t xml:space="preserve">LED Architectural Flood and Spot Fixtures - Low, Mid </t>
  </si>
  <si>
    <t>LED Architectural Flood and Spot Fixtures - High</t>
  </si>
  <si>
    <t xml:space="preserve">LED Architectural Flood and Spot Fixtures - High </t>
  </si>
  <si>
    <t>LED Area Lighting Replacement Lamps, Types B&amp;C - Low, Mid</t>
  </si>
  <si>
    <t xml:space="preserve">LED Area Lighting Replacement Lamps, Types B&amp;C - High, Very High </t>
  </si>
  <si>
    <t xml:space="preserve">LED Area Lighting Retrofit Kits - Low, Mid </t>
  </si>
  <si>
    <t>LED Area Lighting Retrofit Kits - High, Very High</t>
  </si>
  <si>
    <t xml:space="preserve">LED Area Lighting Retrofit Kits - High, Very High </t>
  </si>
  <si>
    <t xml:space="preserve">LED Wall Mounted Full-Cutoff, Fixtures - Low, Mid </t>
  </si>
  <si>
    <t>LED Wall Mounted Full-Cutoff, Fixtures - High, Very High</t>
  </si>
  <si>
    <t xml:space="preserve">LED Wall Mounted Full-Cutoff, Replacement Lamps - Low, Mid </t>
  </si>
  <si>
    <t xml:space="preserve">LED Wall Mounted Full-Cutoff, Replacement Lamps - High, Very High </t>
  </si>
  <si>
    <t xml:space="preserve">LED Wall Mounted Full-Cutoff, Retrofit Kits - Low, Mid </t>
  </si>
  <si>
    <t>LED Wall Mounted Full-Cutoff, Retrofit Kits - High, Very High</t>
  </si>
  <si>
    <t>LED Decorative Fixtures - Low, Mid</t>
  </si>
  <si>
    <t xml:space="preserve">LED Decorative Fixtures - High, Very High </t>
  </si>
  <si>
    <t>LED Decorative Fixtures - High, Very High</t>
  </si>
  <si>
    <t xml:space="preserve">LED Decorative Replacement Lamps - Low, Mid </t>
  </si>
  <si>
    <t>LED Decorative Replacement Lamps - High, Very High</t>
  </si>
  <si>
    <t xml:space="preserve">LED Decorative Retrofit Kits - Low, Mid </t>
  </si>
  <si>
    <t>LED Decorative Retrofit Kits - Low, Mid</t>
  </si>
  <si>
    <t xml:space="preserve">LED Decorative Retrofit Kits - High, Very High </t>
  </si>
  <si>
    <t>12.20.18</t>
  </si>
  <si>
    <t>References Tab: Added "LED" to measure names in Column H so LED will appear in measure name on Worksheet</t>
  </si>
  <si>
    <t>Draft_1.3</t>
  </si>
  <si>
    <t>12.21.18</t>
  </si>
  <si>
    <t>Updated to version 1.0 per client approval</t>
  </si>
  <si>
    <t>Version_1.0</t>
  </si>
  <si>
    <t>*Disclaimer: Terms and conditions are subject to change without notice, including early termination of this promotion. No Additional fees apply. The rebate may be issued in the form of a check. PSEG Long Island administers the rebate program on behalf of the Long Island Power Authority, the rebate program sponsor. Please visit https://www.psegliny.com/efficiency</t>
  </si>
  <si>
    <t>In Service Rate</t>
  </si>
  <si>
    <t>Utility Gross kW</t>
  </si>
  <si>
    <t>Utility Gross kWh</t>
  </si>
  <si>
    <t>Added 3 columns to proposed0 tab for In service Rate, Utility Gross kW and Utility Gross kWh</t>
  </si>
  <si>
    <t xml:space="preserve">Extended decimal places for all kW and kWh fields to 7 and 5 places, respectively. </t>
  </si>
  <si>
    <t>Updated Workbook name macro to account for new columns</t>
  </si>
  <si>
    <t>2.22.19</t>
  </si>
  <si>
    <t>Worksheet - Locked cells under all customer inputs</t>
  </si>
  <si>
    <t>Version_2.1</t>
  </si>
  <si>
    <t>Prop 0: Updated all savings fields to reflect "Number" format</t>
  </si>
  <si>
    <t>ed</t>
  </si>
  <si>
    <t>By providing a telephone number you are giving consent to be contacted at that number about matters that are closely related to the utility service.</t>
  </si>
  <si>
    <t>Locked and hid all cells not requiring data input</t>
  </si>
  <si>
    <t>Updated Terms and Conditions with legal language pertaining to phone numbers</t>
  </si>
  <si>
    <t>Updated PSEGLI logo</t>
  </si>
  <si>
    <t xml:space="preserve">Resized photos of eligible measures on Eligibility Table. </t>
  </si>
  <si>
    <t>3.18.19</t>
  </si>
  <si>
    <t>MT</t>
  </si>
  <si>
    <t>Version_2.2</t>
  </si>
  <si>
    <t>3.29.19</t>
  </si>
  <si>
    <t>Version 2.0 approved by client and ready for release</t>
  </si>
  <si>
    <t>11.05.19</t>
  </si>
  <si>
    <t>Version1.0_draft1.0</t>
  </si>
  <si>
    <t>Saved 2020 Version1.0_draft1.0</t>
  </si>
  <si>
    <t>Guidelines Tab: Updated Cell A1 so it updates automatically following changes on development tab, per other tabs in this workbook</t>
  </si>
  <si>
    <t>Guidelines Tab: Changed all references to year 2019 to 2020</t>
  </si>
  <si>
    <t>X940</t>
  </si>
  <si>
    <t>X945</t>
  </si>
  <si>
    <t>11.06.19</t>
  </si>
  <si>
    <t>Worksheet Tab: Added two new mearues to the bottom - LED Vapor Tight Replacement Tubes &amp; LED Downlight Fixture. Also used formulas for other measure category titles to display new measures.</t>
  </si>
  <si>
    <t>References Tab: Added new measure codes, measure code names, and rebates so measure category titles can be displayed on worksheet tab</t>
  </si>
  <si>
    <t>Eligibility Table: Updated with new measures at the bottom of the tab</t>
  </si>
  <si>
    <t xml:space="preserve">LED Downlight Fixture </t>
  </si>
  <si>
    <t>Energy Star Unique ID</t>
  </si>
  <si>
    <t>LED Vapor Tight Replacement Tubes</t>
  </si>
  <si>
    <t>* Eligible Lamps must be DesignLights Consortium® qualified, and the lamp fixture must be vapor tight or waterproof.</t>
  </si>
  <si>
    <t>Additional Projects to Inspect:</t>
  </si>
  <si>
    <t>Workbook Name:</t>
  </si>
  <si>
    <t>Updated references and calculations tab to include new measures X940 and X945</t>
  </si>
  <si>
    <t>Added Workbook name macro to Inspection tab</t>
  </si>
  <si>
    <t>Added "Additional Projects to Inspect" field to inspection tab</t>
  </si>
  <si>
    <t>Version draft_1.2</t>
  </si>
  <si>
    <t>11.21.19</t>
  </si>
  <si>
    <t>11.26.19</t>
  </si>
  <si>
    <t>Version draft_1.3</t>
  </si>
  <si>
    <t>Worksheet Tab: delete duplicate DLC checkbox under section for X945</t>
  </si>
  <si>
    <t>Worksheet Tab: Locked and hid all rebate fields</t>
  </si>
  <si>
    <t>Admin Tab: Dragged down formulas in Column A,C, and D so new measures included on admin tab in rows 165-176</t>
  </si>
  <si>
    <t>Admin Tab: Updated formulas for calculated rebate and adjusted rebate to include new measures</t>
  </si>
  <si>
    <t>Calculations tab: Dragged down formula in colum K to include new measures towards bottom of the tab</t>
  </si>
  <si>
    <t>Inspection Form Tab: Underlined fields for Customer Name and Customer Signature to maintain consistencey</t>
  </si>
  <si>
    <t>LED Downlight Fixtures</t>
  </si>
  <si>
    <t>Inspection Form Tab: Added rows for vapor tights and Downlights</t>
  </si>
  <si>
    <t xml:space="preserve">Ref Tab: Column H - Added Vapor Tight and Downlights </t>
  </si>
  <si>
    <t>Worksheet: Added "ClearInputs_4" to Name Manager for new measures; updated code for "Clear Inputs" button</t>
  </si>
  <si>
    <t>Ed</t>
  </si>
  <si>
    <t>Version draft_1.4</t>
  </si>
  <si>
    <t>Prop 0: Added new measures and calcs</t>
  </si>
  <si>
    <t>12.03.19</t>
  </si>
  <si>
    <t>Calcs Tab: Updated formula that was calculating rebate from column L to include new measures - Moved formula to L175</t>
  </si>
  <si>
    <t>App Tab: Updated formula in Rebate cell to link to L175 on Calcs Tab</t>
  </si>
  <si>
    <t>Version draft_1.6</t>
  </si>
  <si>
    <t>12.04.19</t>
  </si>
  <si>
    <t>Worksheet: Centered Column headings</t>
  </si>
  <si>
    <t>Version draft_1.7</t>
  </si>
  <si>
    <t>Roadway lighting does not qualify unless attached to a Rate Code 280, 281, 285 (or equivalent) account.</t>
  </si>
  <si>
    <t>Guidelines: added spaces between numbers in row 9</t>
  </si>
  <si>
    <t>Submit copies of customer validated proof of payment (e.g. itemized invoice) showing the facility address, date and place of purchase, the model/part numbers of installed equipment, and certification of</t>
  </si>
  <si>
    <t xml:space="preserve"> completion.</t>
  </si>
  <si>
    <t>Guidelines: Reformatted bullets under "Program Requirements/Steps to Participate" so all text is visible and doesn't protrude beyond the margins</t>
  </si>
  <si>
    <t>12.11.19</t>
  </si>
  <si>
    <t>Locked and preppred workbook for launch</t>
  </si>
  <si>
    <t>Version1.0</t>
  </si>
  <si>
    <t>10.07.2020</t>
  </si>
  <si>
    <t>Saved workbook as 2021 Program Year _Version 1.0_Draft1</t>
  </si>
  <si>
    <t>Version 1.0_Draft1</t>
  </si>
  <si>
    <t>10.07.20</t>
  </si>
  <si>
    <t>Dev Tab - Updated all 2020 references to 2021 and updated effective date to 1.1.21</t>
  </si>
  <si>
    <t>Guidelines Tab: Added language about application submittal through Lead Partner Portal in row 38</t>
  </si>
  <si>
    <t>Guidelines Tab: Highlighted language in row 5 just in case CPL name changes in 2021</t>
  </si>
  <si>
    <t>Guidelines Tab: Updated dates to 1/1/2021 (row 16)</t>
  </si>
  <si>
    <t xml:space="preserve">Pre- Inspection </t>
  </si>
  <si>
    <t xml:space="preserve">Post-Inspection </t>
  </si>
  <si>
    <t>10.13.20</t>
  </si>
  <si>
    <t>Version 1.0_draft2</t>
  </si>
  <si>
    <t>INS Form: Replaced Pre/Post Checkboxes with grey cells for INS or EC to indicate if INS is Pre or Post</t>
  </si>
  <si>
    <t>INS Form: Removed Pre-Inspection and Post-Inspection "inspection type" checkboxes</t>
  </si>
  <si>
    <t>10.14.20</t>
  </si>
  <si>
    <t>Application Tab: Added data validation to "Rate Code" and "Zip Code" fields</t>
  </si>
  <si>
    <t>Version 1.0_draft3</t>
  </si>
  <si>
    <t>Organization Type</t>
  </si>
  <si>
    <t>Government</t>
  </si>
  <si>
    <t>Not Incorporated</t>
  </si>
  <si>
    <t>Incorporated</t>
  </si>
  <si>
    <t>Not for Profit</t>
  </si>
  <si>
    <t>Project Type</t>
  </si>
  <si>
    <t>Existing Building</t>
  </si>
  <si>
    <t>Application Tab: Removed building type radio buttons and replaced with drop down</t>
  </si>
  <si>
    <t>Application Tab: Removed Organization Type radio buttons and replaced with drop down</t>
  </si>
  <si>
    <t>Application Tab: Organization Type Drop Down Cell contains data validation to populate selections based on Organization Type table on references tab</t>
  </si>
  <si>
    <t>Application Tab: Removed Project Type radio buttons and replaced with drop down</t>
  </si>
  <si>
    <t>Application Tab: Project Type Drop Down Cell contains data validation to populate selections based on Project Type table on references tab</t>
  </si>
  <si>
    <t>Application Tab: Building Type Drop Down Cell contains data validation to populate selections based on Lighting Hours table on References Tab (Beginning in Cell O1)</t>
  </si>
  <si>
    <t>Ref Tab: Updated formula in Cell N2 to account for new method of selecting the Building Type on Application Tab</t>
  </si>
  <si>
    <t>Ref Tab: Added "Organization Type" table in Cell )41  - Table includes, Government, Not Incorporated, Incorporated, and Not For Profit</t>
  </si>
  <si>
    <t>Ref Tab: Added "Project Type" table in Cell O48  - Table includes Existing Building and New Construction</t>
  </si>
  <si>
    <t>10.15.20</t>
  </si>
  <si>
    <t>Ref Tab: Added "Name Manager" selections for Project Type, Building Type, and Org Type</t>
  </si>
  <si>
    <t>Version1_Draft4</t>
  </si>
  <si>
    <t>Application Tab: Added Name Manager formula to drop downs for Project Type, Building Type, and org type</t>
  </si>
  <si>
    <t>11.02.20</t>
  </si>
  <si>
    <t>Select…</t>
  </si>
  <si>
    <t>Version1_Draf6</t>
  </si>
  <si>
    <t>Building Type Lighting Hours</t>
  </si>
  <si>
    <t>Ref Tab: Updated Building Type, Org Type, Project Type tables to include "Select…" - Updated ranges in Name Manager</t>
  </si>
  <si>
    <t>11.10.20</t>
  </si>
  <si>
    <t>All tabs: Updated color scheme</t>
  </si>
  <si>
    <t>Version1_Draft7</t>
  </si>
  <si>
    <t>11.17.20</t>
  </si>
  <si>
    <t>Worksheet Tab: Updating formating in insitructions and DLC Checkboxes for each meaure</t>
  </si>
  <si>
    <t>Version1_Draft8</t>
  </si>
  <si>
    <t>12.28.20</t>
  </si>
  <si>
    <t>Locked and finalized for 2021 Launch</t>
  </si>
  <si>
    <t>10.25.21</t>
  </si>
  <si>
    <t>Dev Tab: Updated Current effective date amd current year and version no. fields to reflect 2022</t>
  </si>
  <si>
    <t>AW</t>
  </si>
  <si>
    <t>Version1.0_Draft1</t>
  </si>
  <si>
    <t>11.4.21</t>
  </si>
  <si>
    <t>Version1.0_Draft2</t>
  </si>
  <si>
    <t>Guidelines Tab: updated dates to reflect 2022 (rows 16 and 36)</t>
  </si>
  <si>
    <t>Worksheet tab: reformatted measure pictures per PM feedback.</t>
  </si>
  <si>
    <t>Version1.0_Draft3</t>
  </si>
  <si>
    <t>11.23.21</t>
  </si>
  <si>
    <t>Eligibility Table tab: reformatted measure pictures per PM feedback.</t>
  </si>
  <si>
    <t>Saved and locked draft 3 for retest</t>
  </si>
  <si>
    <t>12.6.21</t>
  </si>
  <si>
    <t xml:space="preserve">If customer has participated in any other state or utility sponsored rebate program, related to the technology in this application, please contact a PSEG Long Island Representative to determine </t>
  </si>
  <si>
    <t>whether the project is also eligible under this program.</t>
  </si>
  <si>
    <t>Guidelines Tab: added language " If customer has participated in any other state or utility sponsored rebate program, related to the technology in this application, please contact a PSEG Long Island Representative to determine whether the project is also eligible under this program." to row 28</t>
  </si>
  <si>
    <t>Version1.0_Draft4</t>
  </si>
  <si>
    <t>12.20.21</t>
  </si>
  <si>
    <t>All tabs: updated PSEG LI logo to most current version</t>
  </si>
  <si>
    <t>Draft 5</t>
  </si>
  <si>
    <t>8.25.22</t>
  </si>
  <si>
    <t>Opened Application for 2023 updates</t>
  </si>
  <si>
    <t>MCR</t>
  </si>
  <si>
    <t>2023Version1.0_Draft1</t>
  </si>
  <si>
    <t>X950</t>
  </si>
  <si>
    <t>X955</t>
  </si>
  <si>
    <t>9.23.22</t>
  </si>
  <si>
    <t>References: Added two new measure codes to all tables</t>
  </si>
  <si>
    <t>Draft2</t>
  </si>
  <si>
    <t>Worksheet: Added two new sections for the new measures</t>
  </si>
  <si>
    <t>LED Bollard Fixtures</t>
  </si>
  <si>
    <t>LED Stairwell and Passageway Fixtures</t>
  </si>
  <si>
    <t xml:space="preserve">LED Bollard Fixture </t>
  </si>
  <si>
    <t xml:space="preserve">LED Stairwell and Passageway Fixture </t>
  </si>
  <si>
    <r>
      <t xml:space="preserve">* Eligible Kits must be DesignLights Consortium® Standard qualified,
 </t>
    </r>
    <r>
      <rPr>
        <u/>
        <sz val="10"/>
        <color indexed="8"/>
        <rFont val="Arial Narrow"/>
        <family val="2"/>
      </rPr>
      <t>"Bollard Luminaires"</t>
    </r>
    <r>
      <rPr>
        <sz val="10"/>
        <color indexed="8"/>
        <rFont val="Arial Narrow"/>
        <family val="2"/>
      </rPr>
      <t xml:space="preserve"> (designlights.org)</t>
    </r>
  </si>
  <si>
    <r>
      <t xml:space="preserve">* Eligible Kits must be DesignLights Consortium® Standard qualified,
 </t>
    </r>
    <r>
      <rPr>
        <u/>
        <sz val="10"/>
        <color indexed="8"/>
        <rFont val="Arial Narrow"/>
        <family val="2"/>
      </rPr>
      <t>"Stairwell and Passageway Luminaires"</t>
    </r>
    <r>
      <rPr>
        <sz val="10"/>
        <color indexed="8"/>
        <rFont val="Arial Narrow"/>
        <family val="2"/>
      </rPr>
      <t xml:space="preserve"> (designlights.org)</t>
    </r>
  </si>
  <si>
    <t>Rebate Cost Cap</t>
  </si>
  <si>
    <t>9.30.22</t>
  </si>
  <si>
    <t>Calculations: Added new rws for calculation</t>
  </si>
  <si>
    <t>References: Added new savings and rebates</t>
  </si>
  <si>
    <t>Draft 3-5</t>
  </si>
  <si>
    <t>Admin: added new rows for new measures</t>
  </si>
  <si>
    <t>10.10.22</t>
  </si>
  <si>
    <t xml:space="preserve">Dev Tab: Updated Version to reflect DRAFT </t>
  </si>
  <si>
    <t>Draft6</t>
  </si>
  <si>
    <t xml:space="preserve">Calcs Tab: Dragged down formula for X955 </t>
  </si>
  <si>
    <t>Calcs Tab: Dragged down formula for X950</t>
  </si>
  <si>
    <t>INS Form: Added new measures to INS Form</t>
  </si>
  <si>
    <t>INS Form: Updated code for "Update" checkbox to allow for new rows</t>
  </si>
  <si>
    <t>10.24.22</t>
  </si>
  <si>
    <t>Draft8</t>
  </si>
  <si>
    <t>Eligibility Table tab: fixed pictures</t>
  </si>
  <si>
    <t>Worksheet: Updated rebate formula to only ppulate if all inputs are entered</t>
  </si>
  <si>
    <t>https://www.psegliny.com/businessandcontractorservices/businessandcommercialsavings/rebates</t>
  </si>
  <si>
    <t>Project Summary</t>
  </si>
  <si>
    <t>Total Project Rebate</t>
  </si>
  <si>
    <t>Total kWh Savings</t>
  </si>
  <si>
    <t>Total kW Savings</t>
  </si>
  <si>
    <t>Worksheet: Added Project Summary</t>
  </si>
  <si>
    <t>Outdoor Pole/Arm-Mounted Area and Roadway Luminaire - Low, Mid Light Output 
(DLC Standard, 250 to 10,000 lumens)</t>
  </si>
  <si>
    <t>Outdoor Pole/Arm-Mounted Area and Roadway Luminaire - Low, Mid Light Output 
(DLC Premium, 250 to 10,000 lumens)</t>
  </si>
  <si>
    <r>
      <t xml:space="preserve">Outdoor Pole/Arm-Mounted Area and Roadway Luminaire - High, Very High Light Output 
(DLC Standard, 10,000 to </t>
    </r>
    <r>
      <rPr>
        <u/>
        <sz val="10"/>
        <color indexed="8"/>
        <rFont val="Arial Narrow"/>
        <family val="2"/>
      </rPr>
      <t>&gt;</t>
    </r>
    <r>
      <rPr>
        <sz val="10"/>
        <color indexed="8"/>
        <rFont val="Arial Narrow"/>
        <family val="2"/>
      </rPr>
      <t xml:space="preserve"> 30,000 lumens)</t>
    </r>
  </si>
  <si>
    <r>
      <t xml:space="preserve">Outdoor Pole/Arm-Mounted Area and Roadway Luminaire - High, Very High Light Output 
(DLC Premium, 10,000 to </t>
    </r>
    <r>
      <rPr>
        <u/>
        <sz val="10"/>
        <color indexed="8"/>
        <rFont val="Arial Narrow"/>
        <family val="2"/>
      </rPr>
      <t>&gt;</t>
    </r>
    <r>
      <rPr>
        <sz val="10"/>
        <color indexed="8"/>
        <rFont val="Arial Narrow"/>
        <family val="2"/>
      </rPr>
      <t xml:space="preserve"> 30,000 lumens)</t>
    </r>
  </si>
  <si>
    <t xml:space="preserve">LED Outdoor Pole/Arm-Mounted Area and Roadway Luminaire - Low, Mid </t>
  </si>
  <si>
    <t>LED Outdoor Pole/Arm-Mounted Area and Roadway Luminaire - Low, Mid</t>
  </si>
  <si>
    <t>LED Outdoor Pole/Arm-Mounted Area and Roadway Luminaire - High, Very High</t>
  </si>
  <si>
    <t>Eligibility Table: updated X910 &amp; X911 to Outdoor Pole/Arm-Mounted Area and Roadway Luminaire</t>
  </si>
  <si>
    <t>References: updated X910 &amp; X911 to Outdoor Pole/Arm-Mounted Area and Roadway Luminaire</t>
  </si>
  <si>
    <r>
      <t xml:space="preserve">Prime Efficiency Partner Number 
</t>
    </r>
    <r>
      <rPr>
        <b/>
        <sz val="9"/>
        <color indexed="8"/>
        <rFont val="Arial Narrow"/>
        <family val="2"/>
      </rPr>
      <t>(If Applicable)</t>
    </r>
    <r>
      <rPr>
        <b/>
        <sz val="11"/>
        <color indexed="8"/>
        <rFont val="Arial Narrow"/>
        <family val="2"/>
      </rPr>
      <t>:</t>
    </r>
  </si>
  <si>
    <t>Contractor Company:</t>
  </si>
  <si>
    <t>10.25.22</t>
  </si>
  <si>
    <t>Application: Added Rows for Contractor Company and Contact Name/Title to be separate</t>
  </si>
  <si>
    <t>Draft9</t>
  </si>
  <si>
    <t>Partners are encouraged to complete and submit project documentation by completing an Online Application via the Lead Partner Portal:</t>
  </si>
  <si>
    <t>www.pseglinyportal.com</t>
  </si>
  <si>
    <t>Guidelines: Added Lead Partner Portal link</t>
  </si>
  <si>
    <t>Eligibility Tables: Remve ability to Edit objects when locked</t>
  </si>
  <si>
    <t>References: Updated Exterior hours</t>
  </si>
  <si>
    <t>For Online Submissions:</t>
  </si>
  <si>
    <t>For Hardcopy Submissions:</t>
  </si>
  <si>
    <t>PSEG Long Island CEP, 395 North Service Rd, Suite 409, Melville, NY 11747</t>
  </si>
  <si>
    <t>11.10.22</t>
  </si>
  <si>
    <t>Locked and finalized for launch</t>
  </si>
  <si>
    <t>Version1</t>
  </si>
  <si>
    <t>2.7.23</t>
  </si>
  <si>
    <t>SB</t>
  </si>
  <si>
    <t>Worksheet Tab and Eligibility Table: Removed (Hid) LED Downlight Fixtures (X945)</t>
  </si>
  <si>
    <t>Version 2.0_Draft1</t>
  </si>
  <si>
    <t>5.17.23</t>
  </si>
  <si>
    <t>Elig Tab: Added pictures in</t>
  </si>
  <si>
    <t>Elig Tab: Added "Existing Building Only" to LED Downlight Fixture"</t>
  </si>
  <si>
    <t>V2.0_Draft2</t>
  </si>
  <si>
    <t>Worksheet tab: Instruction 3 - Added New Install not permitted for downlights</t>
  </si>
  <si>
    <t>Ref Tab: Name manager - Added "Exterior_Downlight" Name manager and excluded New Install</t>
  </si>
  <si>
    <t xml:space="preserve">Worksheer Tab: Updated data validation for Downlight to link to "Exterior_Downlight" Name Manager </t>
  </si>
  <si>
    <t>Guidelines: Updated effective date langauge to 6/15/23</t>
  </si>
  <si>
    <t>6.9.23</t>
  </si>
  <si>
    <t>Guidelines: Updated effective date langauge to 6/19/23</t>
  </si>
  <si>
    <t>V2.0_Draft3</t>
  </si>
  <si>
    <t>Indicate existing lamp type, i.e., Incandescent, MH, HPS, etc.</t>
  </si>
  <si>
    <t>Worksheet tab: Instruction 3 - Removed New Install not permitted for downlights per DSA and PSEG Approval - We can continue offering these lamps but must utilize baselines found in 2024 PSEG LI TRM Lighting References Tab</t>
  </si>
  <si>
    <t>* Eligible fixtures are required to be listed by ENERGY STAR (www.energystar.gov) and rated for outdoor use. Fixtures rated for both indoor and outdoor use are also eligible.</t>
  </si>
  <si>
    <t>Elig Tab: Removed "Existing Building Only" to LED Downlight Fixture"</t>
  </si>
  <si>
    <t>Ref Tab: Name manager - Added  New Install back to Exterior Lighting dropdown</t>
  </si>
  <si>
    <t>6.14.23</t>
  </si>
  <si>
    <t>Locked and Final per client approval</t>
  </si>
  <si>
    <t>V2.0</t>
  </si>
  <si>
    <t>Guidelines: Line 8 Date changed to 1.1.24</t>
  </si>
  <si>
    <t>8.21.23</t>
  </si>
  <si>
    <t>2024 Version 1.0 created</t>
  </si>
  <si>
    <t>V1.0_D1</t>
  </si>
  <si>
    <t>8.28.23</t>
  </si>
  <si>
    <t>Updated Baselines for measures:</t>
  </si>
  <si>
    <t>X901 &amp; X901-P, X914 &amp; X914-P, X931 &amp; X931-P, X945, X950, X955</t>
  </si>
  <si>
    <t>V1.0_D2</t>
  </si>
  <si>
    <t>2024v_1.0</t>
  </si>
  <si>
    <t>9.6.23</t>
  </si>
  <si>
    <t>Updated Formating, colors, Logo across all tabs</t>
  </si>
  <si>
    <t>V1.0_D3</t>
  </si>
  <si>
    <t>9.22.23</t>
  </si>
  <si>
    <t>Commented out all VBA code</t>
  </si>
  <si>
    <t>V1.0_D4</t>
  </si>
  <si>
    <t>PSEGLI_2024 Outdoor Lighting Application Version 1.0_Draft4.xlsx</t>
  </si>
  <si>
    <t>11.6.23</t>
  </si>
  <si>
    <t>Final and Locked per client approval</t>
  </si>
  <si>
    <t>1.0</t>
  </si>
  <si>
    <t>Project must be started after 11/6/2023 and completed within 180 days of preapproval.</t>
  </si>
  <si>
    <t>Applications must be saved as:  24XLApp_&lt;&lt;&lt;Account Name&gt;&gt;MMDDYYYY.xls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</si>
</sst>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5" formatCode="&quot;$&quot;#,##0_);\(&quot;$&quot;#,##0\)"/>
    <numFmt numFmtId="7" formatCode="&quot;$&quot;#,##0.00_);\(&quot;$&quot;#,##0.00\)"/>
    <numFmt numFmtId="44" formatCode="_(&quot;$&quot;* #,##0.00_);_(&quot;$&quot;* \(#,##0.00\);_(&quot;$&quot;* &quot;-&quot;??_);_(@_)"/>
    <numFmt numFmtId="43" formatCode="_(* #,##0.00_);_(* \(#,##0.00\);_(* &quot;-&quot;??_);_(@_)"/>
    <numFmt numFmtId="164" formatCode="00000"/>
    <numFmt numFmtId="165" formatCode="[&lt;=9999999]###\-####;\(###\)\ ###\-####"/>
    <numFmt numFmtId="166" formatCode="_(* #,##0.0_);_(* \(#,##0.0\);_(* &quot;-&quot;??_);_(@_)"/>
    <numFmt numFmtId="167" formatCode="_(* #,##0.000_);_(* \(#,##0.000\);_(* &quot;-&quot;??_);_(@_)"/>
    <numFmt numFmtId="168" formatCode="&quot;$&quot;#,##0"/>
    <numFmt numFmtId="169" formatCode="_(* #,##0_);_(* \(#,##0\);_(* &quot;-&quot;??_);_(@_)"/>
    <numFmt numFmtId="170" formatCode="0.0"/>
    <numFmt numFmtId="171" formatCode="0.000000"/>
    <numFmt numFmtId="172" formatCode="0.0000000"/>
    <numFmt numFmtId="173" formatCode="0.000"/>
    <numFmt numFmtId="174" formatCode="_(&quot;$&quot;* #,##0_);_(&quot;$&quot;* \(#,##0\);_(&quot;$&quot;* &quot;-&quot;??_);_(@_)"/>
    <numFmt numFmtId="175" formatCode="mm/dd/yy;@"/>
    <numFmt numFmtId="176" formatCode="#,##0.00000_);\(#,##0.00000\)"/>
    <numFmt numFmtId="177" formatCode="#,##0.0000000_);\(#,##0.0000000\)"/>
    <numFmt numFmtId="178" formatCode="#,##0.0000000"/>
    <numFmt numFmtId="179" formatCode="0.00000_);\(0.00000\)"/>
    <numFmt numFmtId="180" formatCode="0.0000000_);\(0.0000000\)"/>
  </numFmts>
  <fonts count="101" x14ac:knownFonts="1">
    <font>
      <sz val="11"/>
      <color theme="1"/>
      <name val="Calibri"/>
      <family val="2"/>
      <scheme val="minor"/>
    </font>
    <font>
      <sz val="11"/>
      <color indexed="8"/>
      <name val="Calibri"/>
      <family val="2"/>
    </font>
    <font>
      <sz val="10"/>
      <name val="Arial Narrow"/>
      <family val="2"/>
    </font>
    <font>
      <b/>
      <sz val="24"/>
      <name val="Times New Roman"/>
      <family val="1"/>
    </font>
    <font>
      <i/>
      <sz val="18"/>
      <name val="Times New Roman"/>
      <family val="1"/>
    </font>
    <font>
      <i/>
      <sz val="11"/>
      <name val="Arial Narrow"/>
      <family val="2"/>
    </font>
    <font>
      <i/>
      <sz val="12"/>
      <name val="Arial Narrow"/>
      <family val="2"/>
    </font>
    <font>
      <i/>
      <sz val="8"/>
      <name val="Arial Narrow"/>
      <family val="2"/>
    </font>
    <font>
      <i/>
      <sz val="10"/>
      <name val="Arial Narrow"/>
      <family val="2"/>
    </font>
    <font>
      <sz val="11"/>
      <name val="Arial Narrow"/>
      <family val="2"/>
    </font>
    <font>
      <b/>
      <sz val="11"/>
      <name val="Arial Narrow"/>
      <family val="2"/>
    </font>
    <font>
      <sz val="9"/>
      <color indexed="81"/>
      <name val="Tahoma"/>
      <family val="2"/>
    </font>
    <font>
      <b/>
      <sz val="9"/>
      <color indexed="81"/>
      <name val="Tahoma"/>
      <family val="2"/>
    </font>
    <font>
      <b/>
      <u/>
      <sz val="9"/>
      <color indexed="81"/>
      <name val="Tahoma"/>
      <family val="2"/>
    </font>
    <font>
      <b/>
      <i/>
      <sz val="12"/>
      <name val="Arial Narrow"/>
      <family val="2"/>
    </font>
    <font>
      <sz val="12"/>
      <color indexed="8"/>
      <name val="Arial Narrow"/>
      <family val="2"/>
    </font>
    <font>
      <sz val="10"/>
      <name val="Arial"/>
      <family val="2"/>
    </font>
    <font>
      <b/>
      <sz val="12"/>
      <name val="Arial Narrow"/>
      <family val="2"/>
    </font>
    <font>
      <sz val="12"/>
      <name val="Arial Narrow"/>
      <family val="2"/>
    </font>
    <font>
      <b/>
      <sz val="10"/>
      <color indexed="9"/>
      <name val="Arial Narrow"/>
      <family val="2"/>
    </font>
    <font>
      <i/>
      <sz val="11"/>
      <name val="Times New Roman"/>
      <family val="1"/>
    </font>
    <font>
      <sz val="8"/>
      <name val="Arial Narrow"/>
      <family val="2"/>
    </font>
    <font>
      <sz val="7"/>
      <name val="Arial Narrow"/>
      <family val="2"/>
    </font>
    <font>
      <i/>
      <sz val="12"/>
      <name val="Arial"/>
      <family val="2"/>
    </font>
    <font>
      <b/>
      <sz val="11"/>
      <color indexed="8"/>
      <name val="Arial Narrow"/>
      <family val="2"/>
    </font>
    <font>
      <b/>
      <sz val="8"/>
      <color indexed="8"/>
      <name val="Arial Narrow"/>
      <family val="2"/>
    </font>
    <font>
      <b/>
      <vertAlign val="superscript"/>
      <sz val="8"/>
      <color indexed="8"/>
      <name val="Arial Narrow"/>
      <family val="2"/>
    </font>
    <font>
      <sz val="11"/>
      <color indexed="8"/>
      <name val="Arial Narrow"/>
      <family val="2"/>
    </font>
    <font>
      <b/>
      <sz val="14"/>
      <name val="Arial Narrow"/>
      <family val="2"/>
    </font>
    <font>
      <b/>
      <sz val="9"/>
      <name val="Arial Narrow"/>
      <family val="2"/>
    </font>
    <font>
      <sz val="10"/>
      <color indexed="8"/>
      <name val="Arial Narrow"/>
      <family val="2"/>
    </font>
    <font>
      <i/>
      <sz val="16"/>
      <name val="Arial Narrow"/>
      <family val="2"/>
    </font>
    <font>
      <b/>
      <i/>
      <sz val="10"/>
      <name val="Arial"/>
      <family val="2"/>
    </font>
    <font>
      <u/>
      <sz val="10"/>
      <color indexed="8"/>
      <name val="Arial Narrow"/>
      <family val="2"/>
    </font>
    <font>
      <sz val="8"/>
      <name val="Calibri"/>
      <family val="2"/>
    </font>
    <font>
      <sz val="8"/>
      <name val="Calibri"/>
      <family val="2"/>
    </font>
    <font>
      <sz val="8"/>
      <name val="Calibri"/>
      <family val="2"/>
    </font>
    <font>
      <b/>
      <sz val="9"/>
      <color indexed="8"/>
      <name val="Arial Narrow"/>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scheme val="minor"/>
    </font>
    <font>
      <b/>
      <sz val="11"/>
      <color theme="1"/>
      <name val="Calibri"/>
      <family val="2"/>
      <scheme val="minor"/>
    </font>
    <font>
      <sz val="11"/>
      <color rgb="FFFF0000"/>
      <name val="Calibri"/>
      <family val="2"/>
      <scheme val="minor"/>
    </font>
    <font>
      <sz val="11"/>
      <name val="Calibri"/>
      <family val="2"/>
      <scheme val="minor"/>
    </font>
    <font>
      <sz val="12"/>
      <color theme="1"/>
      <name val="Arial Narrow"/>
      <family val="2"/>
    </font>
    <font>
      <b/>
      <sz val="12"/>
      <color theme="1"/>
      <name val="Arial Narrow"/>
      <family val="2"/>
    </font>
    <font>
      <sz val="12"/>
      <color theme="1"/>
      <name val="Calibri"/>
      <family val="2"/>
      <scheme val="minor"/>
    </font>
    <font>
      <sz val="14"/>
      <color theme="1"/>
      <name val="Calibri"/>
      <family val="2"/>
      <scheme val="minor"/>
    </font>
    <font>
      <sz val="11"/>
      <color theme="1"/>
      <name val="Arial Narrow"/>
      <family val="2"/>
    </font>
    <font>
      <b/>
      <sz val="11"/>
      <color theme="1"/>
      <name val="Arial Narrow"/>
      <family val="2"/>
    </font>
    <font>
      <b/>
      <sz val="14"/>
      <color rgb="FFF85208"/>
      <name val="Arial Narrow"/>
      <family val="2"/>
    </font>
    <font>
      <sz val="14"/>
      <color theme="1"/>
      <name val="Arial Narrow"/>
      <family val="2"/>
    </font>
    <font>
      <b/>
      <sz val="14"/>
      <color theme="1"/>
      <name val="Arial Narrow"/>
      <family val="2"/>
    </font>
    <font>
      <u/>
      <sz val="14"/>
      <color theme="10"/>
      <name val="Arial Narrow"/>
      <family val="2"/>
    </font>
    <font>
      <i/>
      <sz val="10"/>
      <color theme="1"/>
      <name val="Arial Narrow"/>
      <family val="2"/>
    </font>
    <font>
      <b/>
      <i/>
      <sz val="11"/>
      <color theme="1"/>
      <name val="Calibri"/>
      <family val="2"/>
      <scheme val="minor"/>
    </font>
    <font>
      <b/>
      <i/>
      <sz val="16"/>
      <color theme="0"/>
      <name val="Arial Narrow"/>
      <family val="2"/>
    </font>
    <font>
      <b/>
      <i/>
      <sz val="14"/>
      <color theme="1"/>
      <name val="Calibri"/>
      <family val="2"/>
      <scheme val="minor"/>
    </font>
    <font>
      <b/>
      <i/>
      <sz val="16"/>
      <color rgb="FFFF0000"/>
      <name val="Arial Narrow"/>
      <family val="2"/>
    </font>
    <font>
      <b/>
      <sz val="12"/>
      <color rgb="FFFF0000"/>
      <name val="Arial Narrow"/>
      <family val="2"/>
    </font>
    <font>
      <sz val="12"/>
      <color rgb="FFFF0000"/>
      <name val="Arial Narrow"/>
      <family val="2"/>
    </font>
    <font>
      <sz val="10"/>
      <color theme="1"/>
      <name val="Arial Narrow"/>
      <family val="2"/>
    </font>
    <font>
      <b/>
      <sz val="10"/>
      <color theme="1"/>
      <name val="Arial Narrow"/>
      <family val="2"/>
    </font>
    <font>
      <sz val="10"/>
      <color theme="1"/>
      <name val="Calibri"/>
      <family val="2"/>
      <scheme val="minor"/>
    </font>
    <font>
      <i/>
      <sz val="10"/>
      <color theme="1"/>
      <name val="Calibri"/>
      <family val="2"/>
      <scheme val="minor"/>
    </font>
    <font>
      <b/>
      <u/>
      <sz val="11"/>
      <color theme="0"/>
      <name val="Calibri"/>
      <family val="2"/>
      <scheme val="minor"/>
    </font>
    <font>
      <i/>
      <sz val="11"/>
      <color theme="0"/>
      <name val="Calibri"/>
      <family val="2"/>
      <scheme val="minor"/>
    </font>
    <font>
      <sz val="11"/>
      <color theme="1"/>
      <name val="Arial"/>
      <family val="2"/>
    </font>
    <font>
      <b/>
      <sz val="11"/>
      <name val="Calibri"/>
      <family val="2"/>
      <scheme val="minor"/>
    </font>
    <font>
      <i/>
      <sz val="11"/>
      <name val="Calibri"/>
      <family val="2"/>
      <scheme val="minor"/>
    </font>
    <font>
      <i/>
      <sz val="10"/>
      <color theme="1"/>
      <name val="Arial"/>
      <family val="2"/>
    </font>
    <font>
      <u/>
      <sz val="11"/>
      <color theme="10"/>
      <name val="Arial"/>
      <family val="2"/>
    </font>
    <font>
      <i/>
      <sz val="9"/>
      <color theme="1"/>
      <name val="Arial Narrow"/>
      <family val="2"/>
    </font>
    <font>
      <b/>
      <sz val="18"/>
      <color rgb="FF33CC33"/>
      <name val="Arial Narrow"/>
      <family val="2"/>
    </font>
    <font>
      <b/>
      <sz val="18"/>
      <color rgb="FF0070C0"/>
      <name val="Arial Narrow"/>
      <family val="2"/>
    </font>
    <font>
      <b/>
      <sz val="7"/>
      <color rgb="FFF85208"/>
      <name val="Arial Narrow"/>
      <family val="2"/>
    </font>
    <font>
      <sz val="7"/>
      <color rgb="FFF85208"/>
      <name val="Arial Narrow"/>
      <family val="2"/>
    </font>
    <font>
      <sz val="6"/>
      <color rgb="FFF85208"/>
      <name val="Arial Narrow"/>
      <family val="2"/>
    </font>
    <font>
      <sz val="6"/>
      <color theme="1"/>
      <name val="Arial Narrow"/>
      <family val="2"/>
    </font>
    <font>
      <sz val="7"/>
      <color theme="1"/>
      <name val="Arial Narrow"/>
      <family val="2"/>
    </font>
    <font>
      <sz val="11"/>
      <color rgb="FFF85208"/>
      <name val="Arial Narrow"/>
      <family val="2"/>
    </font>
    <font>
      <i/>
      <sz val="7"/>
      <color theme="1"/>
      <name val="Arial Narrow"/>
      <family val="2"/>
    </font>
    <font>
      <u/>
      <sz val="11"/>
      <color theme="10"/>
      <name val="Arial Narrow"/>
      <family val="2"/>
    </font>
    <font>
      <i/>
      <sz val="11"/>
      <color theme="1"/>
      <name val="Arial Narrow"/>
      <family val="2"/>
    </font>
    <font>
      <i/>
      <sz val="16"/>
      <color rgb="FFF85208"/>
      <name val="Arial Narrow"/>
      <family val="2"/>
    </font>
    <font>
      <i/>
      <sz val="12"/>
      <color theme="1"/>
      <name val="Arial Narrow"/>
      <family val="2"/>
    </font>
    <font>
      <u/>
      <sz val="14"/>
      <color theme="10"/>
      <name val="Calibri"/>
      <family val="2"/>
      <scheme val="minor"/>
    </font>
    <font>
      <sz val="22"/>
      <color theme="0"/>
      <name val="Arial Narrow"/>
      <family val="2"/>
    </font>
    <font>
      <b/>
      <sz val="24"/>
      <color theme="0"/>
      <name val="Times New Roman"/>
      <family val="1"/>
    </font>
    <font>
      <i/>
      <sz val="22"/>
      <color theme="0"/>
      <name val="Times New Roman"/>
      <family val="1"/>
    </font>
    <font>
      <b/>
      <sz val="23"/>
      <color theme="0"/>
      <name val="Times New Roman"/>
      <family val="1"/>
    </font>
    <font>
      <b/>
      <sz val="11"/>
      <color theme="0"/>
      <name val="Arial Narrow"/>
      <family val="2"/>
    </font>
    <font>
      <b/>
      <sz val="12"/>
      <color rgb="FFC00000"/>
      <name val="Arial Narrow"/>
      <family val="2"/>
    </font>
    <font>
      <b/>
      <i/>
      <sz val="15"/>
      <color theme="0"/>
      <name val="Arial Narrow"/>
      <family val="2"/>
    </font>
    <font>
      <b/>
      <sz val="14"/>
      <name val="Calibri"/>
      <family val="2"/>
      <scheme val="minor"/>
    </font>
    <font>
      <u/>
      <sz val="10"/>
      <color theme="1"/>
      <name val="Arial Narrow"/>
      <family val="2"/>
    </font>
    <font>
      <sz val="10"/>
      <color rgb="FF000000"/>
      <name val="Arial Narrow"/>
      <family val="2"/>
    </font>
    <font>
      <i/>
      <sz val="9"/>
      <color theme="1"/>
      <name val="Calibri"/>
      <family val="2"/>
      <scheme val="minor"/>
    </font>
    <font>
      <sz val="8"/>
      <color rgb="FF000000"/>
      <name val="Segoe UI"/>
      <family val="2"/>
    </font>
    <font>
      <sz val="11"/>
      <color rgb="FF000000"/>
      <name val="Calibri"/>
      <family val="2"/>
    </font>
  </fonts>
  <fills count="13">
    <fill>
      <patternFill patternType="none"/>
    </fill>
    <fill>
      <patternFill patternType="gray125"/>
    </fill>
    <fill>
      <patternFill patternType="solid">
        <fgColor theme="0" tint="-0.14999847407452621"/>
        <bgColor indexed="64"/>
      </patternFill>
    </fill>
    <fill>
      <patternFill patternType="solid">
        <fgColor rgb="FFFFC000"/>
        <bgColor indexed="64"/>
      </patternFill>
    </fill>
    <fill>
      <patternFill patternType="solid">
        <fgColor rgb="FFF85208"/>
        <bgColor indexed="64"/>
      </patternFill>
    </fill>
    <fill>
      <patternFill patternType="solid">
        <fgColor rgb="FF00B0F0"/>
        <bgColor indexed="64"/>
      </patternFill>
    </fill>
    <fill>
      <patternFill patternType="solid">
        <fgColor rgb="FFFFFF00"/>
        <bgColor indexed="64"/>
      </patternFill>
    </fill>
    <fill>
      <patternFill patternType="solid">
        <fgColor theme="0"/>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142C41"/>
        <bgColor indexed="64"/>
      </patternFill>
    </fill>
    <fill>
      <gradientFill>
        <stop position="0">
          <color rgb="FF142C41"/>
        </stop>
        <stop position="1">
          <color theme="0"/>
        </stop>
      </gradientFill>
    </fill>
    <fill>
      <gradientFill>
        <stop position="0">
          <color rgb="FF6A5B4E"/>
        </stop>
        <stop position="1">
          <color theme="0"/>
        </stop>
      </gradientFill>
    </fill>
  </fills>
  <borders count="31">
    <border>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F85208"/>
      </bottom>
      <diagonal/>
    </border>
    <border>
      <left/>
      <right/>
      <top style="medium">
        <color rgb="FFF85208"/>
      </top>
      <bottom/>
      <diagonal/>
    </border>
    <border>
      <left/>
      <right/>
      <top style="thick">
        <color rgb="FFF85208"/>
      </top>
      <bottom/>
      <diagonal/>
    </border>
    <border>
      <left/>
      <right/>
      <top/>
      <bottom style="thick">
        <color rgb="FFFF764B"/>
      </bottom>
      <diagonal/>
    </border>
    <border>
      <left/>
      <right/>
      <top style="medium">
        <color rgb="FFF85208"/>
      </top>
      <bottom style="thin">
        <color indexed="64"/>
      </bottom>
      <diagonal/>
    </border>
  </borders>
  <cellStyleXfs count="13">
    <xf numFmtId="0" fontId="0" fillId="0" borderId="0"/>
    <xf numFmtId="43" fontId="38" fillId="0" borderId="0" applyFont="0" applyFill="0" applyBorder="0" applyAlignment="0" applyProtection="0"/>
    <xf numFmtId="43" fontId="16" fillId="0" borderId="0" applyFont="0" applyFill="0" applyBorder="0" applyAlignment="0" applyProtection="0"/>
    <xf numFmtId="44" fontId="38" fillId="0" borderId="0" applyFont="0" applyFill="0" applyBorder="0" applyAlignment="0" applyProtection="0"/>
    <xf numFmtId="44" fontId="16" fillId="0" borderId="0" applyFon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6" fillId="0" borderId="0"/>
    <xf numFmtId="0" fontId="38" fillId="0" borderId="0"/>
    <xf numFmtId="0" fontId="16" fillId="0" borderId="0"/>
    <xf numFmtId="0" fontId="16" fillId="0" borderId="0"/>
    <xf numFmtId="9" fontId="38" fillId="0" borderId="0" applyFont="0" applyFill="0" applyBorder="0" applyAlignment="0" applyProtection="0"/>
    <xf numFmtId="9" fontId="1" fillId="0" borderId="0" applyFont="0" applyFill="0" applyBorder="0" applyAlignment="0" applyProtection="0"/>
  </cellStyleXfs>
  <cellXfs count="487">
    <xf numFmtId="0" fontId="0" fillId="0" borderId="0" xfId="0"/>
    <xf numFmtId="0" fontId="4" fillId="0" borderId="0" xfId="0" applyFont="1" applyAlignment="1" applyProtection="1">
      <alignment vertical="center"/>
      <protection hidden="1"/>
    </xf>
    <xf numFmtId="0" fontId="44" fillId="0" borderId="0" xfId="0" applyFont="1"/>
    <xf numFmtId="166" fontId="38" fillId="0" borderId="0" xfId="1" applyNumberFormat="1" applyFont="1" applyFill="1"/>
    <xf numFmtId="166" fontId="38" fillId="0" borderId="0" xfId="1" applyNumberFormat="1" applyFont="1"/>
    <xf numFmtId="167" fontId="38" fillId="0" borderId="0" xfId="1" applyNumberFormat="1" applyFont="1" applyFill="1"/>
    <xf numFmtId="167" fontId="38" fillId="0" borderId="0" xfId="1" applyNumberFormat="1" applyFont="1"/>
    <xf numFmtId="168" fontId="38" fillId="0" borderId="0" xfId="3" applyNumberFormat="1" applyFont="1" applyFill="1"/>
    <xf numFmtId="168" fontId="38" fillId="0" borderId="0" xfId="3" applyNumberFormat="1" applyFont="1"/>
    <xf numFmtId="0" fontId="0" fillId="0" borderId="0" xfId="0" applyAlignment="1">
      <alignment vertical="center"/>
    </xf>
    <xf numFmtId="0" fontId="0" fillId="0" borderId="1" xfId="0" applyBorder="1"/>
    <xf numFmtId="0" fontId="0" fillId="0" borderId="2" xfId="0" applyBorder="1"/>
    <xf numFmtId="0" fontId="0" fillId="2" borderId="3" xfId="0" applyFill="1" applyBorder="1" applyProtection="1">
      <protection locked="0"/>
    </xf>
    <xf numFmtId="0" fontId="45" fillId="0" borderId="0" xfId="0" applyFont="1" applyAlignment="1">
      <alignment horizontal="left" vertical="center" wrapText="1"/>
    </xf>
    <xf numFmtId="0" fontId="45" fillId="0" borderId="4" xfId="0" applyFont="1" applyBorder="1" applyAlignment="1">
      <alignment horizontal="left" vertical="center" wrapText="1"/>
    </xf>
    <xf numFmtId="0" fontId="0" fillId="0" borderId="0" xfId="0" applyAlignment="1">
      <alignment vertical="center" wrapText="1"/>
    </xf>
    <xf numFmtId="0" fontId="46" fillId="0" borderId="0" xfId="0" applyFont="1" applyAlignment="1">
      <alignment vertical="center"/>
    </xf>
    <xf numFmtId="0" fontId="45" fillId="0" borderId="0" xfId="0" applyFont="1" applyAlignment="1">
      <alignment vertical="center"/>
    </xf>
    <xf numFmtId="49" fontId="45" fillId="3" borderId="5" xfId="0" applyNumberFormat="1" applyFont="1" applyFill="1" applyBorder="1" applyAlignment="1">
      <alignment horizontal="right" vertical="center"/>
    </xf>
    <xf numFmtId="1" fontId="45" fillId="3" borderId="5" xfId="0" applyNumberFormat="1" applyFont="1" applyFill="1" applyBorder="1" applyAlignment="1">
      <alignment vertical="center"/>
    </xf>
    <xf numFmtId="2" fontId="45" fillId="0" borderId="0" xfId="0" applyNumberFormat="1" applyFont="1" applyAlignment="1">
      <alignment vertical="center"/>
    </xf>
    <xf numFmtId="0" fontId="45" fillId="0" borderId="4" xfId="0" applyFont="1" applyBorder="1" applyAlignment="1">
      <alignment vertical="center"/>
    </xf>
    <xf numFmtId="0" fontId="45" fillId="0" borderId="4" xfId="0" applyFont="1" applyBorder="1" applyAlignment="1">
      <alignment horizontal="left" vertical="center"/>
    </xf>
    <xf numFmtId="0" fontId="0" fillId="0" borderId="4" xfId="0" applyBorder="1" applyProtection="1">
      <protection locked="0"/>
    </xf>
    <xf numFmtId="0" fontId="44" fillId="0" borderId="0" xfId="0" applyFont="1" applyProtection="1">
      <protection hidden="1"/>
    </xf>
    <xf numFmtId="0" fontId="0" fillId="0" borderId="0" xfId="0" applyProtection="1">
      <protection hidden="1"/>
    </xf>
    <xf numFmtId="0" fontId="47" fillId="0" borderId="0" xfId="0" applyFont="1" applyProtection="1">
      <protection hidden="1"/>
    </xf>
    <xf numFmtId="0" fontId="5" fillId="0" borderId="0" xfId="0" applyFont="1" applyAlignment="1" applyProtection="1">
      <alignment horizontal="left" vertical="center"/>
      <protection hidden="1"/>
    </xf>
    <xf numFmtId="0" fontId="48" fillId="0" borderId="0" xfId="0" applyFont="1" applyProtection="1">
      <protection hidden="1"/>
    </xf>
    <xf numFmtId="0" fontId="7" fillId="0" borderId="0" xfId="0" applyFont="1" applyAlignment="1" applyProtection="1">
      <alignment vertical="center"/>
      <protection hidden="1"/>
    </xf>
    <xf numFmtId="0" fontId="49" fillId="0" borderId="0" xfId="0" applyFont="1" applyProtection="1">
      <protection hidden="1"/>
    </xf>
    <xf numFmtId="0" fontId="50" fillId="0" borderId="0" xfId="0" applyFont="1" applyProtection="1">
      <protection hidden="1"/>
    </xf>
    <xf numFmtId="0" fontId="2" fillId="0" borderId="0" xfId="0" applyFont="1" applyAlignment="1" applyProtection="1">
      <alignment vertical="center" wrapText="1"/>
      <protection hidden="1"/>
    </xf>
    <xf numFmtId="0" fontId="45" fillId="0" borderId="0" xfId="0" applyFont="1" applyProtection="1">
      <protection hidden="1"/>
    </xf>
    <xf numFmtId="5" fontId="45" fillId="0" borderId="4" xfId="3" applyNumberFormat="1" applyFont="1" applyFill="1" applyBorder="1" applyAlignment="1" applyProtection="1">
      <protection hidden="1"/>
    </xf>
    <xf numFmtId="0" fontId="51" fillId="0" borderId="0" xfId="0" applyFont="1" applyProtection="1">
      <protection hidden="1"/>
    </xf>
    <xf numFmtId="0" fontId="52" fillId="0" borderId="0" xfId="0" applyFont="1" applyProtection="1">
      <protection hidden="1"/>
    </xf>
    <xf numFmtId="0" fontId="50" fillId="0" borderId="0" xfId="0" applyFont="1" applyAlignment="1" applyProtection="1">
      <alignment vertical="center" wrapText="1"/>
      <protection hidden="1"/>
    </xf>
    <xf numFmtId="0" fontId="50" fillId="0" borderId="0" xfId="0" applyFont="1" applyAlignment="1" applyProtection="1">
      <alignment vertical="center"/>
      <protection hidden="1"/>
    </xf>
    <xf numFmtId="0" fontId="53" fillId="0" borderId="0" xfId="0" applyFont="1" applyProtection="1">
      <protection hidden="1"/>
    </xf>
    <xf numFmtId="0" fontId="41" fillId="0" borderId="0" xfId="5" applyFill="1" applyBorder="1" applyAlignment="1" applyProtection="1">
      <alignment vertical="center"/>
      <protection hidden="1"/>
    </xf>
    <xf numFmtId="0" fontId="54" fillId="0" borderId="0" xfId="5" applyFont="1" applyFill="1" applyBorder="1" applyAlignment="1" applyProtection="1">
      <protection hidden="1"/>
    </xf>
    <xf numFmtId="0" fontId="49" fillId="0" borderId="0" xfId="0" applyFont="1" applyAlignment="1" applyProtection="1">
      <alignment horizontal="left"/>
      <protection hidden="1"/>
    </xf>
    <xf numFmtId="0" fontId="14" fillId="0" borderId="0" xfId="0" applyFont="1" applyAlignment="1" applyProtection="1">
      <alignment vertical="center" wrapText="1"/>
      <protection hidden="1"/>
    </xf>
    <xf numFmtId="0" fontId="49" fillId="0" borderId="4" xfId="0" applyFont="1" applyBorder="1" applyAlignment="1" applyProtection="1">
      <alignment horizontal="center" vertical="center" wrapText="1"/>
      <protection hidden="1"/>
    </xf>
    <xf numFmtId="0" fontId="8" fillId="0" borderId="0" xfId="0" applyFont="1" applyProtection="1">
      <protection hidden="1"/>
    </xf>
    <xf numFmtId="0" fontId="55" fillId="0" borderId="0" xfId="0" applyFont="1" applyProtection="1">
      <protection hidden="1"/>
    </xf>
    <xf numFmtId="0" fontId="8" fillId="0" borderId="0" xfId="0" applyFont="1" applyAlignment="1" applyProtection="1">
      <alignment horizontal="right"/>
      <protection hidden="1"/>
    </xf>
    <xf numFmtId="0" fontId="8" fillId="0" borderId="0" xfId="0" applyFont="1" applyAlignment="1" applyProtection="1">
      <alignment wrapText="1"/>
      <protection hidden="1"/>
    </xf>
    <xf numFmtId="0" fontId="8" fillId="0" borderId="6" xfId="0" applyFont="1" applyBorder="1" applyAlignment="1" applyProtection="1">
      <alignment horizontal="right"/>
      <protection hidden="1"/>
    </xf>
    <xf numFmtId="0" fontId="18" fillId="0" borderId="0" xfId="7" applyFont="1" applyProtection="1">
      <protection hidden="1"/>
    </xf>
    <xf numFmtId="0" fontId="15" fillId="0" borderId="0" xfId="7" applyFont="1" applyAlignment="1" applyProtection="1">
      <alignment horizontal="right"/>
      <protection hidden="1"/>
    </xf>
    <xf numFmtId="14" fontId="15" fillId="0" borderId="0" xfId="7" applyNumberFormat="1" applyFont="1" applyProtection="1">
      <protection hidden="1"/>
    </xf>
    <xf numFmtId="0" fontId="17" fillId="0" borderId="0" xfId="7" applyFont="1" applyAlignment="1" applyProtection="1">
      <alignment wrapText="1"/>
      <protection hidden="1"/>
    </xf>
    <xf numFmtId="0" fontId="49" fillId="0" borderId="0" xfId="0" applyFont="1" applyAlignment="1" applyProtection="1">
      <alignment horizontal="left" wrapText="1"/>
      <protection hidden="1"/>
    </xf>
    <xf numFmtId="0" fontId="18" fillId="0" borderId="0" xfId="7" applyFont="1" applyAlignment="1" applyProtection="1">
      <alignment horizontal="right"/>
      <protection hidden="1"/>
    </xf>
    <xf numFmtId="0" fontId="18" fillId="0" borderId="0" xfId="7" applyFont="1" applyAlignment="1" applyProtection="1">
      <alignment horizontal="left" wrapText="1"/>
      <protection hidden="1"/>
    </xf>
    <xf numFmtId="0" fontId="18" fillId="0" borderId="0" xfId="7" applyFont="1" applyAlignment="1" applyProtection="1">
      <alignment horizontal="left"/>
      <protection hidden="1"/>
    </xf>
    <xf numFmtId="0" fontId="15" fillId="0" borderId="0" xfId="7" applyFont="1" applyAlignment="1" applyProtection="1">
      <alignment horizontal="left" wrapText="1"/>
      <protection hidden="1"/>
    </xf>
    <xf numFmtId="0" fontId="19" fillId="4" borderId="3" xfId="8" applyFont="1" applyFill="1" applyBorder="1" applyAlignment="1" applyProtection="1">
      <alignment horizontal="center" vertical="center" wrapText="1"/>
      <protection hidden="1"/>
    </xf>
    <xf numFmtId="0" fontId="0" fillId="0" borderId="7" xfId="0" applyBorder="1"/>
    <xf numFmtId="0" fontId="17" fillId="0" borderId="4" xfId="7" applyFont="1" applyBorder="1" applyAlignment="1" applyProtection="1">
      <alignment horizontal="right"/>
      <protection hidden="1"/>
    </xf>
    <xf numFmtId="44" fontId="17" fillId="0" borderId="4" xfId="3" applyFont="1" applyFill="1" applyBorder="1" applyAlignment="1" applyProtection="1">
      <protection hidden="1"/>
    </xf>
    <xf numFmtId="49" fontId="6" fillId="0" borderId="0" xfId="0" applyNumberFormat="1" applyFont="1" applyAlignment="1" applyProtection="1">
      <alignment horizontal="right" vertical="center" wrapText="1"/>
      <protection hidden="1"/>
    </xf>
    <xf numFmtId="0" fontId="6" fillId="0" borderId="0" xfId="0" applyFont="1" applyAlignment="1" applyProtection="1">
      <alignment horizontal="left" vertical="center"/>
      <protection hidden="1"/>
    </xf>
    <xf numFmtId="0" fontId="6" fillId="0" borderId="0" xfId="0" applyFont="1" applyAlignment="1" applyProtection="1">
      <alignment vertical="center"/>
      <protection hidden="1"/>
    </xf>
    <xf numFmtId="49" fontId="6" fillId="0" borderId="0" xfId="0" applyNumberFormat="1" applyFont="1" applyAlignment="1" applyProtection="1">
      <alignment horizontal="right" vertical="center"/>
      <protection hidden="1"/>
    </xf>
    <xf numFmtId="0" fontId="0" fillId="0" borderId="4" xfId="0" applyBorder="1" applyProtection="1">
      <protection hidden="1"/>
    </xf>
    <xf numFmtId="5" fontId="45" fillId="0" borderId="0" xfId="3" applyNumberFormat="1" applyFont="1" applyFill="1" applyBorder="1" applyAlignment="1" applyProtection="1">
      <protection hidden="1"/>
    </xf>
    <xf numFmtId="0" fontId="15" fillId="0" borderId="0" xfId="7" applyFont="1" applyAlignment="1" applyProtection="1">
      <alignment horizontal="left"/>
      <protection hidden="1"/>
    </xf>
    <xf numFmtId="0" fontId="19" fillId="0" borderId="0" xfId="8" applyFont="1" applyAlignment="1" applyProtection="1">
      <alignment vertical="center" wrapText="1"/>
      <protection hidden="1"/>
    </xf>
    <xf numFmtId="0" fontId="0" fillId="0" borderId="8" xfId="0" applyBorder="1"/>
    <xf numFmtId="0" fontId="18" fillId="0" borderId="0" xfId="7" applyFont="1" applyAlignment="1" applyProtection="1">
      <alignment wrapText="1"/>
      <protection hidden="1"/>
    </xf>
    <xf numFmtId="0" fontId="15" fillId="0" borderId="0" xfId="7" applyFont="1" applyAlignment="1" applyProtection="1">
      <alignment wrapText="1"/>
      <protection hidden="1"/>
    </xf>
    <xf numFmtId="0" fontId="42" fillId="0" borderId="9" xfId="0" applyFont="1" applyBorder="1"/>
    <xf numFmtId="0" fontId="42" fillId="0" borderId="10" xfId="0" applyFont="1" applyBorder="1"/>
    <xf numFmtId="0" fontId="56" fillId="0" borderId="0" xfId="0" applyFont="1"/>
    <xf numFmtId="0" fontId="57" fillId="0" borderId="0" xfId="0" applyFont="1" applyAlignment="1" applyProtection="1">
      <alignment horizontal="left" vertical="center"/>
      <protection hidden="1"/>
    </xf>
    <xf numFmtId="168" fontId="38" fillId="0" borderId="4" xfId="3" applyNumberFormat="1" applyFont="1" applyBorder="1" applyAlignment="1" applyProtection="1">
      <alignment horizontal="center"/>
      <protection hidden="1"/>
    </xf>
    <xf numFmtId="0" fontId="3" fillId="0" borderId="0" xfId="0" applyFont="1" applyAlignment="1" applyProtection="1">
      <alignment vertical="center"/>
      <protection hidden="1"/>
    </xf>
    <xf numFmtId="0" fontId="50" fillId="0" borderId="4" xfId="0" applyFont="1" applyBorder="1" applyProtection="1">
      <protection hidden="1"/>
    </xf>
    <xf numFmtId="0" fontId="49" fillId="0" borderId="4" xfId="0" applyFont="1" applyBorder="1" applyProtection="1">
      <protection hidden="1"/>
    </xf>
    <xf numFmtId="0" fontId="2" fillId="0" borderId="4" xfId="0" applyFont="1" applyBorder="1" applyAlignment="1" applyProtection="1">
      <alignment vertical="center" wrapText="1"/>
      <protection hidden="1"/>
    </xf>
    <xf numFmtId="0" fontId="45" fillId="0" borderId="4" xfId="0" applyFont="1" applyBorder="1" applyProtection="1">
      <protection hidden="1"/>
    </xf>
    <xf numFmtId="0" fontId="39" fillId="0" borderId="0" xfId="0" applyFont="1"/>
    <xf numFmtId="170" fontId="0" fillId="0" borderId="0" xfId="0" applyNumberFormat="1" applyAlignment="1">
      <alignment vertical="center"/>
    </xf>
    <xf numFmtId="0" fontId="45" fillId="0" borderId="0" xfId="0" quotePrefix="1" applyFont="1" applyAlignment="1" applyProtection="1">
      <alignment horizontal="right"/>
      <protection hidden="1"/>
    </xf>
    <xf numFmtId="0" fontId="46" fillId="0" borderId="0" xfId="0" applyFont="1" applyAlignment="1" applyProtection="1">
      <alignment horizontal="center"/>
      <protection hidden="1"/>
    </xf>
    <xf numFmtId="0" fontId="0" fillId="0" borderId="11" xfId="0" applyBorder="1"/>
    <xf numFmtId="0" fontId="0" fillId="0" borderId="12" xfId="0" applyBorder="1"/>
    <xf numFmtId="0" fontId="46" fillId="0" borderId="0" xfId="0" applyFont="1" applyAlignment="1" applyProtection="1">
      <alignment horizontal="center" vertical="center"/>
      <protection hidden="1"/>
    </xf>
    <xf numFmtId="0" fontId="48" fillId="0" borderId="0" xfId="0" applyFont="1" applyAlignment="1" applyProtection="1">
      <alignment wrapText="1"/>
      <protection hidden="1"/>
    </xf>
    <xf numFmtId="0" fontId="58" fillId="0" borderId="0" xfId="0" applyFont="1" applyProtection="1">
      <protection hidden="1"/>
    </xf>
    <xf numFmtId="0" fontId="57" fillId="0" borderId="0" xfId="0" applyFont="1" applyAlignment="1" applyProtection="1">
      <alignment vertical="center"/>
      <protection hidden="1"/>
    </xf>
    <xf numFmtId="0" fontId="59" fillId="0" borderId="0" xfId="0" applyFont="1" applyAlignment="1" applyProtection="1">
      <alignment horizontal="left" vertical="center"/>
      <protection hidden="1"/>
    </xf>
    <xf numFmtId="0" fontId="60" fillId="0" borderId="0" xfId="0" applyFont="1" applyAlignment="1" applyProtection="1">
      <alignment horizontal="center" vertical="center" wrapText="1"/>
      <protection hidden="1"/>
    </xf>
    <xf numFmtId="168" fontId="44" fillId="0" borderId="0" xfId="3" applyNumberFormat="1" applyFont="1" applyBorder="1" applyAlignment="1" applyProtection="1">
      <alignment horizontal="center"/>
      <protection hidden="1"/>
    </xf>
    <xf numFmtId="0" fontId="44" fillId="0" borderId="0" xfId="0" applyFont="1" applyAlignment="1" applyProtection="1">
      <alignment horizontal="center" vertical="center" wrapText="1"/>
      <protection hidden="1"/>
    </xf>
    <xf numFmtId="0" fontId="44" fillId="0" borderId="0" xfId="0" applyFont="1" applyAlignment="1" applyProtection="1">
      <alignment horizontal="left" vertical="center"/>
      <protection hidden="1"/>
    </xf>
    <xf numFmtId="0" fontId="44" fillId="0" borderId="4" xfId="0" applyFont="1" applyBorder="1" applyProtection="1">
      <protection locked="0"/>
    </xf>
    <xf numFmtId="5" fontId="44" fillId="0" borderId="4" xfId="3" applyNumberFormat="1" applyFont="1" applyFill="1" applyBorder="1" applyAlignment="1" applyProtection="1">
      <protection hidden="1"/>
    </xf>
    <xf numFmtId="1" fontId="44" fillId="0" borderId="4" xfId="0" applyNumberFormat="1" applyFont="1" applyBorder="1"/>
    <xf numFmtId="0" fontId="44" fillId="0" borderId="13" xfId="0" applyFont="1" applyBorder="1" applyProtection="1">
      <protection locked="0"/>
    </xf>
    <xf numFmtId="0" fontId="61" fillId="0" borderId="0" xfId="0" applyFont="1" applyProtection="1">
      <protection hidden="1"/>
    </xf>
    <xf numFmtId="0" fontId="59" fillId="0" borderId="0" xfId="0" applyFont="1" applyAlignment="1" applyProtection="1">
      <alignment vertical="center"/>
      <protection hidden="1"/>
    </xf>
    <xf numFmtId="5" fontId="44" fillId="0" borderId="6" xfId="3" applyNumberFormat="1" applyFont="1" applyFill="1" applyBorder="1" applyAlignment="1" applyProtection="1">
      <protection hidden="1"/>
    </xf>
    <xf numFmtId="169" fontId="44" fillId="0" borderId="4" xfId="1" applyNumberFormat="1" applyFont="1" applyBorder="1" applyAlignment="1" applyProtection="1">
      <protection locked="0"/>
    </xf>
    <xf numFmtId="169" fontId="44" fillId="0" borderId="0" xfId="1" applyNumberFormat="1" applyFont="1" applyBorder="1" applyAlignment="1" applyProtection="1">
      <protection locked="0"/>
    </xf>
    <xf numFmtId="173" fontId="44" fillId="0" borderId="4" xfId="0" applyNumberFormat="1" applyFont="1" applyBorder="1" applyProtection="1">
      <protection locked="0"/>
    </xf>
    <xf numFmtId="0" fontId="62" fillId="0" borderId="0" xfId="10" applyFont="1"/>
    <xf numFmtId="0" fontId="62" fillId="0" borderId="11" xfId="10" applyFont="1" applyBorder="1"/>
    <xf numFmtId="2" fontId="62" fillId="0" borderId="11" xfId="10" applyNumberFormat="1" applyFont="1" applyBorder="1"/>
    <xf numFmtId="2" fontId="62" fillId="0" borderId="11" xfId="1" applyNumberFormat="1" applyFont="1" applyBorder="1"/>
    <xf numFmtId="173" fontId="62" fillId="0" borderId="11" xfId="10" applyNumberFormat="1" applyFont="1" applyBorder="1"/>
    <xf numFmtId="0" fontId="62" fillId="0" borderId="12" xfId="10" applyFont="1" applyBorder="1"/>
    <xf numFmtId="2" fontId="62" fillId="0" borderId="12" xfId="10" applyNumberFormat="1" applyFont="1" applyBorder="1"/>
    <xf numFmtId="2" fontId="62" fillId="0" borderId="12" xfId="1" applyNumberFormat="1" applyFont="1" applyBorder="1"/>
    <xf numFmtId="2" fontId="0" fillId="0" borderId="0" xfId="0" applyNumberFormat="1"/>
    <xf numFmtId="0" fontId="42" fillId="0" borderId="0" xfId="0" applyFont="1"/>
    <xf numFmtId="5" fontId="44" fillId="0" borderId="0" xfId="3" applyNumberFormat="1" applyFont="1" applyFill="1" applyBorder="1" applyAlignment="1" applyProtection="1">
      <protection hidden="1"/>
    </xf>
    <xf numFmtId="0" fontId="45" fillId="0" borderId="0" xfId="0" applyFont="1" applyProtection="1">
      <protection locked="0"/>
    </xf>
    <xf numFmtId="0" fontId="45" fillId="0" borderId="0" xfId="0" applyFont="1"/>
    <xf numFmtId="0" fontId="44" fillId="0" borderId="0" xfId="0" applyFont="1" applyProtection="1">
      <protection locked="0"/>
    </xf>
    <xf numFmtId="0" fontId="44" fillId="0" borderId="0" xfId="0" applyFont="1" applyAlignment="1" applyProtection="1">
      <alignment vertical="center" wrapText="1"/>
      <protection hidden="1"/>
    </xf>
    <xf numFmtId="0" fontId="44" fillId="0" borderId="0" xfId="0" applyFont="1" applyAlignment="1">
      <alignment horizontal="center"/>
    </xf>
    <xf numFmtId="0" fontId="63" fillId="0" borderId="0" xfId="0" applyFont="1" applyAlignment="1" applyProtection="1">
      <alignment vertical="center"/>
      <protection hidden="1"/>
    </xf>
    <xf numFmtId="0" fontId="63" fillId="0" borderId="0" xfId="0" applyFont="1" applyAlignment="1" applyProtection="1">
      <alignment horizontal="center" vertical="center" wrapText="1"/>
      <protection hidden="1"/>
    </xf>
    <xf numFmtId="0" fontId="64" fillId="0" borderId="0" xfId="0" applyFont="1" applyAlignment="1" applyProtection="1">
      <alignment vertical="center"/>
      <protection hidden="1"/>
    </xf>
    <xf numFmtId="0" fontId="62" fillId="0" borderId="4" xfId="0" applyFont="1" applyBorder="1" applyProtection="1">
      <protection locked="0"/>
    </xf>
    <xf numFmtId="0" fontId="62" fillId="0" borderId="0" xfId="0" applyFont="1" applyProtection="1">
      <protection hidden="1"/>
    </xf>
    <xf numFmtId="0" fontId="64" fillId="0" borderId="0" xfId="0" applyFont="1" applyProtection="1">
      <protection hidden="1"/>
    </xf>
    <xf numFmtId="5" fontId="62" fillId="0" borderId="4" xfId="3" applyNumberFormat="1" applyFont="1" applyFill="1" applyBorder="1" applyAlignment="1" applyProtection="1">
      <protection hidden="1"/>
    </xf>
    <xf numFmtId="0" fontId="62" fillId="0" borderId="0" xfId="0" applyFont="1" applyAlignment="1" applyProtection="1">
      <alignment horizontal="center" vertical="center"/>
      <protection hidden="1"/>
    </xf>
    <xf numFmtId="0" fontId="63" fillId="0" borderId="0" xfId="0" applyFont="1" applyAlignment="1" applyProtection="1">
      <alignment horizontal="center" vertical="center"/>
      <protection hidden="1"/>
    </xf>
    <xf numFmtId="0" fontId="64" fillId="0" borderId="0" xfId="0" applyFont="1" applyAlignment="1" applyProtection="1">
      <alignment horizontal="center" vertical="center"/>
      <protection hidden="1"/>
    </xf>
    <xf numFmtId="168" fontId="65" fillId="0" borderId="0" xfId="3" applyNumberFormat="1" applyFont="1" applyBorder="1" applyAlignment="1" applyProtection="1">
      <alignment horizontal="center"/>
      <protection hidden="1"/>
    </xf>
    <xf numFmtId="0" fontId="19" fillId="4" borderId="14" xfId="8" applyFont="1" applyFill="1" applyBorder="1" applyAlignment="1" applyProtection="1">
      <alignment horizontal="center" vertical="center" wrapText="1"/>
      <protection hidden="1"/>
    </xf>
    <xf numFmtId="0" fontId="19" fillId="0" borderId="0" xfId="8" applyFont="1" applyAlignment="1" applyProtection="1">
      <alignment horizontal="center" vertical="center" wrapText="1"/>
      <protection hidden="1"/>
    </xf>
    <xf numFmtId="0" fontId="49" fillId="0" borderId="8" xfId="0" applyFont="1" applyBorder="1" applyProtection="1">
      <protection hidden="1"/>
    </xf>
    <xf numFmtId="0" fontId="0" fillId="0" borderId="7" xfId="0" applyBorder="1" applyProtection="1">
      <protection hidden="1"/>
    </xf>
    <xf numFmtId="0" fontId="18" fillId="0" borderId="8" xfId="7" applyFont="1" applyBorder="1" applyProtection="1">
      <protection hidden="1"/>
    </xf>
    <xf numFmtId="0" fontId="49" fillId="0" borderId="0" xfId="0" applyFont="1" applyAlignment="1" applyProtection="1">
      <alignment horizontal="right"/>
      <protection hidden="1"/>
    </xf>
    <xf numFmtId="0" fontId="49" fillId="0" borderId="1" xfId="0" applyFont="1" applyBorder="1" applyProtection="1">
      <protection hidden="1"/>
    </xf>
    <xf numFmtId="0" fontId="0" fillId="0" borderId="2" xfId="0" applyBorder="1" applyProtection="1">
      <protection hidden="1"/>
    </xf>
    <xf numFmtId="0" fontId="0" fillId="0" borderId="3" xfId="0" applyBorder="1" applyProtection="1">
      <protection hidden="1"/>
    </xf>
    <xf numFmtId="44" fontId="39" fillId="0" borderId="0" xfId="3" applyFont="1" applyFill="1" applyBorder="1" applyProtection="1">
      <protection locked="0"/>
    </xf>
    <xf numFmtId="0" fontId="66" fillId="0" borderId="0" xfId="0" applyFont="1" applyAlignment="1">
      <alignment horizontal="center"/>
    </xf>
    <xf numFmtId="0" fontId="39" fillId="0" borderId="0" xfId="0" applyFont="1" applyAlignment="1">
      <alignment wrapText="1"/>
    </xf>
    <xf numFmtId="0" fontId="67" fillId="0" borderId="0" xfId="0" applyFont="1" applyAlignment="1">
      <alignment wrapText="1"/>
    </xf>
    <xf numFmtId="0" fontId="67" fillId="0" borderId="0" xfId="0" applyFont="1"/>
    <xf numFmtId="5" fontId="39" fillId="0" borderId="0" xfId="0" applyNumberFormat="1" applyFont="1"/>
    <xf numFmtId="7" fontId="39" fillId="0" borderId="0" xfId="0" applyNumberFormat="1" applyFont="1"/>
    <xf numFmtId="9" fontId="39" fillId="0" borderId="0" xfId="11" applyFont="1" applyProtection="1"/>
    <xf numFmtId="43" fontId="39" fillId="0" borderId="0" xfId="0" applyNumberFormat="1" applyFont="1"/>
    <xf numFmtId="174" fontId="39" fillId="0" borderId="0" xfId="0" applyNumberFormat="1" applyFont="1"/>
    <xf numFmtId="0" fontId="43" fillId="0" borderId="0" xfId="0" applyFont="1"/>
    <xf numFmtId="0" fontId="5" fillId="0" borderId="0" xfId="0" applyFont="1" applyAlignment="1" applyProtection="1">
      <alignment vertical="center"/>
      <protection hidden="1"/>
    </xf>
    <xf numFmtId="0" fontId="49" fillId="2" borderId="3" xfId="0" applyFont="1" applyFill="1" applyBorder="1" applyAlignment="1" applyProtection="1">
      <alignment horizontal="center" vertical="center" wrapText="1"/>
      <protection locked="0"/>
    </xf>
    <xf numFmtId="44" fontId="38" fillId="0" borderId="3" xfId="3" applyFont="1" applyBorder="1"/>
    <xf numFmtId="0" fontId="0" fillId="0" borderId="4" xfId="0" applyBorder="1"/>
    <xf numFmtId="0" fontId="0" fillId="0" borderId="13" xfId="0" applyBorder="1"/>
    <xf numFmtId="0" fontId="68" fillId="0" borderId="0" xfId="0" applyFont="1"/>
    <xf numFmtId="0" fontId="0" fillId="0" borderId="0" xfId="0" applyAlignment="1">
      <alignment horizontal="right"/>
    </xf>
    <xf numFmtId="0" fontId="0" fillId="0" borderId="0" xfId="0" applyAlignment="1">
      <alignment horizontal="left" vertical="center"/>
    </xf>
    <xf numFmtId="0" fontId="69" fillId="0" borderId="0" xfId="0" applyFont="1" applyAlignment="1" applyProtection="1">
      <alignment vertical="center"/>
      <protection hidden="1"/>
    </xf>
    <xf numFmtId="0" fontId="70" fillId="0" borderId="0" xfId="0" applyFont="1" applyAlignment="1" applyProtection="1">
      <alignment vertical="center"/>
      <protection hidden="1"/>
    </xf>
    <xf numFmtId="0" fontId="0" fillId="0" borderId="15" xfId="0" applyBorder="1"/>
    <xf numFmtId="44" fontId="45" fillId="0" borderId="0" xfId="3" applyFont="1" applyBorder="1" applyAlignment="1">
      <alignment vertical="center"/>
    </xf>
    <xf numFmtId="0" fontId="46" fillId="0" borderId="4" xfId="0" applyFont="1" applyBorder="1" applyAlignment="1">
      <alignment horizontal="center"/>
    </xf>
    <xf numFmtId="0" fontId="45" fillId="0" borderId="0" xfId="0" applyFont="1" applyAlignment="1">
      <alignment horizontal="center"/>
    </xf>
    <xf numFmtId="0" fontId="45" fillId="0" borderId="0" xfId="0" applyFont="1" applyAlignment="1">
      <alignment vertical="top"/>
    </xf>
    <xf numFmtId="0" fontId="71" fillId="0" borderId="0" xfId="0" applyFont="1" applyAlignment="1">
      <alignment vertical="center"/>
    </xf>
    <xf numFmtId="0" fontId="72" fillId="0" borderId="0" xfId="5" applyFont="1" applyBorder="1" applyAlignment="1">
      <alignment vertical="center"/>
    </xf>
    <xf numFmtId="0" fontId="41" fillId="0" borderId="0" xfId="5" applyAlignment="1"/>
    <xf numFmtId="175" fontId="45" fillId="3" borderId="5" xfId="0" applyNumberFormat="1" applyFont="1" applyFill="1" applyBorder="1" applyAlignment="1">
      <alignment vertical="center"/>
    </xf>
    <xf numFmtId="0" fontId="0" fillId="0" borderId="0" xfId="0" applyAlignment="1" applyProtection="1">
      <alignment horizontal="right"/>
      <protection hidden="1"/>
    </xf>
    <xf numFmtId="0" fontId="51" fillId="0" borderId="26" xfId="0" applyFont="1" applyBorder="1" applyProtection="1">
      <protection hidden="1"/>
    </xf>
    <xf numFmtId="0" fontId="49" fillId="0" borderId="27" xfId="0" applyFont="1" applyBorder="1" applyProtection="1">
      <protection hidden="1"/>
    </xf>
    <xf numFmtId="0" fontId="45" fillId="0" borderId="27" xfId="0" applyFont="1" applyBorder="1" applyProtection="1">
      <protection hidden="1"/>
    </xf>
    <xf numFmtId="0" fontId="0" fillId="0" borderId="0" xfId="0" applyAlignment="1" applyProtection="1">
      <alignment vertical="center"/>
      <protection hidden="1"/>
    </xf>
    <xf numFmtId="0" fontId="73" fillId="0" borderId="0" xfId="0" applyFont="1" applyProtection="1">
      <protection hidden="1"/>
    </xf>
    <xf numFmtId="0" fontId="0" fillId="0" borderId="6" xfId="0" applyBorder="1" applyAlignment="1" applyProtection="1">
      <alignment horizontal="left"/>
      <protection hidden="1"/>
    </xf>
    <xf numFmtId="0" fontId="50" fillId="0" borderId="0" xfId="0" applyFont="1" applyAlignment="1" applyProtection="1">
      <alignment horizontal="left"/>
      <protection hidden="1"/>
    </xf>
    <xf numFmtId="0" fontId="49" fillId="0" borderId="6" xfId="0" applyFont="1" applyBorder="1" applyProtection="1">
      <protection hidden="1"/>
    </xf>
    <xf numFmtId="0" fontId="50" fillId="0" borderId="0" xfId="0" applyFont="1" applyAlignment="1" applyProtection="1">
      <alignment horizontal="right"/>
      <protection hidden="1"/>
    </xf>
    <xf numFmtId="0" fontId="45" fillId="0" borderId="6" xfId="0" applyFont="1" applyBorder="1" applyAlignment="1" applyProtection="1">
      <alignment horizontal="left"/>
      <protection hidden="1"/>
    </xf>
    <xf numFmtId="164" fontId="45" fillId="0" borderId="0" xfId="0" applyNumberFormat="1" applyFont="1" applyAlignment="1" applyProtection="1">
      <alignment horizontal="left"/>
      <protection hidden="1"/>
    </xf>
    <xf numFmtId="0" fontId="45" fillId="0" borderId="0" xfId="0" applyFont="1" applyAlignment="1" applyProtection="1">
      <alignment horizontal="left"/>
      <protection hidden="1"/>
    </xf>
    <xf numFmtId="0" fontId="50" fillId="0" borderId="0" xfId="0" applyFont="1" applyAlignment="1" applyProtection="1">
      <alignment vertical="top"/>
      <protection hidden="1"/>
    </xf>
    <xf numFmtId="0" fontId="49" fillId="0" borderId="0" xfId="0" applyFont="1" applyAlignment="1" applyProtection="1">
      <alignment horizontal="center"/>
      <protection hidden="1"/>
    </xf>
    <xf numFmtId="0" fontId="50" fillId="0" borderId="0" xfId="0" applyFont="1" applyAlignment="1" applyProtection="1">
      <alignment horizontal="right" vertical="center"/>
      <protection hidden="1"/>
    </xf>
    <xf numFmtId="0" fontId="45" fillId="0" borderId="0" xfId="0" applyFont="1" applyAlignment="1" applyProtection="1">
      <alignment vertical="center"/>
      <protection hidden="1"/>
    </xf>
    <xf numFmtId="0" fontId="41" fillId="0" borderId="0" xfId="5" applyAlignment="1" applyProtection="1">
      <alignment vertical="center"/>
      <protection hidden="1"/>
    </xf>
    <xf numFmtId="165" fontId="45" fillId="0" borderId="0" xfId="0" applyNumberFormat="1" applyFont="1" applyAlignment="1" applyProtection="1">
      <alignment vertical="center"/>
      <protection hidden="1"/>
    </xf>
    <xf numFmtId="0" fontId="41" fillId="0" borderId="0" xfId="5" applyFill="1" applyAlignment="1" applyProtection="1">
      <alignment vertical="center"/>
      <protection hidden="1"/>
    </xf>
    <xf numFmtId="0" fontId="50" fillId="0" borderId="0" xfId="0" applyFont="1" applyAlignment="1" applyProtection="1">
      <alignment horizontal="right" wrapText="1"/>
      <protection hidden="1"/>
    </xf>
    <xf numFmtId="0" fontId="50" fillId="0" borderId="0" xfId="0" applyFont="1" applyAlignment="1" applyProtection="1">
      <alignment horizontal="center"/>
      <protection hidden="1"/>
    </xf>
    <xf numFmtId="0" fontId="8" fillId="0" borderId="0" xfId="0" applyFont="1" applyAlignment="1" applyProtection="1">
      <alignment horizontal="right" vertical="center"/>
      <protection hidden="1"/>
    </xf>
    <xf numFmtId="0" fontId="9" fillId="0" borderId="0" xfId="0" applyFont="1" applyAlignment="1" applyProtection="1">
      <alignment horizontal="right" vertical="center" wrapText="1"/>
      <protection hidden="1"/>
    </xf>
    <xf numFmtId="0" fontId="9" fillId="0" borderId="0" xfId="0" applyFont="1" applyProtection="1">
      <protection hidden="1"/>
    </xf>
    <xf numFmtId="0" fontId="9" fillId="0" borderId="0" xfId="0" applyFont="1" applyAlignment="1" applyProtection="1">
      <alignment horizontal="center" vertical="center" wrapText="1"/>
      <protection hidden="1"/>
    </xf>
    <xf numFmtId="0" fontId="8" fillId="0" borderId="6" xfId="0" applyFont="1" applyBorder="1" applyAlignment="1" applyProtection="1">
      <alignment horizontal="left" vertical="center"/>
      <protection hidden="1"/>
    </xf>
    <xf numFmtId="0" fontId="0" fillId="0" borderId="6" xfId="0" applyBorder="1" applyAlignment="1" applyProtection="1">
      <alignment horizontal="right"/>
      <protection hidden="1"/>
    </xf>
    <xf numFmtId="0" fontId="8" fillId="0" borderId="6" xfId="0" applyFont="1" applyBorder="1" applyProtection="1">
      <protection hidden="1"/>
    </xf>
    <xf numFmtId="0" fontId="0" fillId="0" borderId="6" xfId="0" applyBorder="1" applyProtection="1">
      <protection hidden="1"/>
    </xf>
    <xf numFmtId="0" fontId="55" fillId="0" borderId="6" xfId="0" applyFont="1" applyBorder="1" applyProtection="1">
      <protection hidden="1"/>
    </xf>
    <xf numFmtId="0" fontId="8" fillId="0" borderId="6" xfId="0" applyFont="1" applyBorder="1" applyAlignment="1" applyProtection="1">
      <alignment horizontal="right" vertical="center"/>
      <protection hidden="1"/>
    </xf>
    <xf numFmtId="0" fontId="8" fillId="0" borderId="6" xfId="0" applyFont="1" applyBorder="1" applyAlignment="1" applyProtection="1">
      <alignment vertical="center" wrapText="1"/>
      <protection hidden="1"/>
    </xf>
    <xf numFmtId="0" fontId="0" fillId="0" borderId="0" xfId="0" applyProtection="1">
      <protection locked="0"/>
    </xf>
    <xf numFmtId="0" fontId="19" fillId="4" borderId="16" xfId="8" applyFont="1" applyFill="1" applyBorder="1" applyAlignment="1" applyProtection="1">
      <alignment horizontal="center" vertical="center" wrapText="1"/>
      <protection hidden="1"/>
    </xf>
    <xf numFmtId="0" fontId="56" fillId="0" borderId="0" xfId="0" applyFont="1" applyAlignment="1">
      <alignment horizontal="right"/>
    </xf>
    <xf numFmtId="174" fontId="0" fillId="0" borderId="7" xfId="0" applyNumberFormat="1" applyBorder="1"/>
    <xf numFmtId="174" fontId="0" fillId="0" borderId="2" xfId="0" applyNumberFormat="1" applyBorder="1"/>
    <xf numFmtId="0" fontId="19" fillId="0" borderId="7" xfId="8" applyFont="1" applyBorder="1" applyAlignment="1" applyProtection="1">
      <alignment horizontal="center" vertical="center" wrapText="1"/>
      <protection hidden="1"/>
    </xf>
    <xf numFmtId="0" fontId="19" fillId="0" borderId="8" xfId="8" applyFont="1" applyBorder="1" applyAlignment="1" applyProtection="1">
      <alignment horizontal="center" vertical="center" wrapText="1"/>
      <protection hidden="1"/>
    </xf>
    <xf numFmtId="0" fontId="62" fillId="0" borderId="4" xfId="0" applyFont="1" applyBorder="1" applyAlignment="1" applyProtection="1">
      <alignment horizontal="left"/>
      <protection locked="0"/>
    </xf>
    <xf numFmtId="2" fontId="62" fillId="0" borderId="0" xfId="10" applyNumberFormat="1" applyFont="1"/>
    <xf numFmtId="2" fontId="62" fillId="0" borderId="0" xfId="1" applyNumberFormat="1" applyFont="1" applyBorder="1"/>
    <xf numFmtId="173" fontId="62" fillId="0" borderId="0" xfId="10" applyNumberFormat="1" applyFont="1"/>
    <xf numFmtId="0" fontId="62" fillId="5" borderId="0" xfId="10" applyFont="1" applyFill="1"/>
    <xf numFmtId="0" fontId="0" fillId="5" borderId="0" xfId="0" applyFill="1"/>
    <xf numFmtId="167" fontId="44" fillId="0" borderId="0" xfId="1" applyNumberFormat="1" applyFont="1" applyFill="1" applyBorder="1"/>
    <xf numFmtId="0" fontId="19" fillId="4" borderId="15" xfId="0" applyFont="1" applyFill="1" applyBorder="1" applyAlignment="1">
      <alignment horizontal="center" vertical="center"/>
    </xf>
    <xf numFmtId="0" fontId="44" fillId="0" borderId="11" xfId="0" applyFont="1" applyBorder="1"/>
    <xf numFmtId="0" fontId="0" fillId="6" borderId="11" xfId="0" applyFill="1" applyBorder="1"/>
    <xf numFmtId="0" fontId="0" fillId="6" borderId="12" xfId="0" applyFill="1" applyBorder="1"/>
    <xf numFmtId="0" fontId="49" fillId="0" borderId="0" xfId="0" applyFont="1" applyAlignment="1">
      <alignment horizontal="left"/>
    </xf>
    <xf numFmtId="0" fontId="18" fillId="0" borderId="0" xfId="7" applyFont="1"/>
    <xf numFmtId="0" fontId="44" fillId="6" borderId="0" xfId="0" applyFont="1" applyFill="1" applyAlignment="1" applyProtection="1">
      <alignment horizontal="center" vertical="center" wrapText="1"/>
      <protection hidden="1"/>
    </xf>
    <xf numFmtId="5" fontId="62" fillId="0" borderId="0" xfId="3" applyNumberFormat="1" applyFont="1" applyFill="1" applyBorder="1" applyAlignment="1" applyProtection="1">
      <protection hidden="1"/>
    </xf>
    <xf numFmtId="0" fontId="44" fillId="0" borderId="15" xfId="0" applyFont="1" applyBorder="1"/>
    <xf numFmtId="167" fontId="44" fillId="0" borderId="15" xfId="1" applyNumberFormat="1" applyFont="1" applyFill="1" applyBorder="1"/>
    <xf numFmtId="167" fontId="44" fillId="0" borderId="7" xfId="1" applyNumberFormat="1" applyFont="1" applyFill="1" applyBorder="1"/>
    <xf numFmtId="167" fontId="0" fillId="0" borderId="7" xfId="0" applyNumberFormat="1" applyBorder="1"/>
    <xf numFmtId="167" fontId="44" fillId="0" borderId="2" xfId="1" applyNumberFormat="1" applyFont="1" applyFill="1" applyBorder="1"/>
    <xf numFmtId="44" fontId="38" fillId="0" borderId="4" xfId="3" applyFont="1" applyBorder="1"/>
    <xf numFmtId="44" fontId="38" fillId="0" borderId="13" xfId="3" applyFont="1" applyBorder="1"/>
    <xf numFmtId="174" fontId="38" fillId="0" borderId="4" xfId="3" applyNumberFormat="1" applyFont="1" applyBorder="1"/>
    <xf numFmtId="174" fontId="38" fillId="0" borderId="13" xfId="3" applyNumberFormat="1" applyFont="1" applyBorder="1"/>
    <xf numFmtId="0" fontId="0" fillId="6" borderId="0" xfId="0" applyFill="1"/>
    <xf numFmtId="0" fontId="0" fillId="7" borderId="0" xfId="0" applyFill="1" applyProtection="1">
      <protection hidden="1"/>
    </xf>
    <xf numFmtId="0" fontId="51" fillId="7" borderId="26" xfId="0" applyFont="1" applyFill="1" applyBorder="1" applyAlignment="1" applyProtection="1">
      <alignment horizontal="left"/>
      <protection hidden="1"/>
    </xf>
    <xf numFmtId="0" fontId="51" fillId="7" borderId="26" xfId="0" applyFont="1" applyFill="1" applyBorder="1" applyProtection="1">
      <protection hidden="1"/>
    </xf>
    <xf numFmtId="44" fontId="38" fillId="0" borderId="0" xfId="3" applyFont="1"/>
    <xf numFmtId="49" fontId="9" fillId="0" borderId="0" xfId="0" applyNumberFormat="1" applyFont="1" applyAlignment="1" applyProtection="1">
      <alignment horizontal="right"/>
      <protection hidden="1"/>
    </xf>
    <xf numFmtId="0" fontId="10" fillId="0" borderId="0" xfId="0" applyFont="1" applyAlignment="1" applyProtection="1">
      <alignment horizontal="left"/>
      <protection hidden="1"/>
    </xf>
    <xf numFmtId="44" fontId="28" fillId="7" borderId="0" xfId="0" applyNumberFormat="1" applyFont="1" applyFill="1" applyAlignment="1" applyProtection="1">
      <alignment horizontal="center"/>
      <protection hidden="1"/>
    </xf>
    <xf numFmtId="0" fontId="28" fillId="7" borderId="0" xfId="0" applyFont="1" applyFill="1" applyAlignment="1" applyProtection="1">
      <alignment horizontal="center"/>
      <protection hidden="1"/>
    </xf>
    <xf numFmtId="0" fontId="45" fillId="0" borderId="0" xfId="0" applyFont="1" applyAlignment="1" applyProtection="1">
      <alignment horizontal="right"/>
      <protection hidden="1"/>
    </xf>
    <xf numFmtId="0" fontId="39" fillId="7" borderId="0" xfId="0" applyFont="1" applyFill="1" applyAlignment="1">
      <alignment horizontal="right"/>
    </xf>
    <xf numFmtId="0" fontId="46" fillId="0" borderId="0" xfId="0" applyFont="1" applyAlignment="1">
      <alignment horizontal="right" vertical="center"/>
    </xf>
    <xf numFmtId="49" fontId="38" fillId="0" borderId="0" xfId="3" applyNumberFormat="1" applyFont="1" applyFill="1"/>
    <xf numFmtId="49" fontId="38" fillId="0" borderId="0" xfId="3" applyNumberFormat="1" applyFont="1"/>
    <xf numFmtId="0" fontId="64" fillId="0" borderId="0" xfId="0" applyFont="1"/>
    <xf numFmtId="0" fontId="0" fillId="8" borderId="4" xfId="0" applyFill="1" applyBorder="1"/>
    <xf numFmtId="176" fontId="38" fillId="0" borderId="0" xfId="1" applyNumberFormat="1" applyFont="1"/>
    <xf numFmtId="176" fontId="38" fillId="0" borderId="0" xfId="1" applyNumberFormat="1" applyFont="1" applyFill="1"/>
    <xf numFmtId="177" fontId="38" fillId="0" borderId="0" xfId="1" applyNumberFormat="1" applyFont="1"/>
    <xf numFmtId="176" fontId="0" fillId="0" borderId="0" xfId="0" applyNumberFormat="1"/>
    <xf numFmtId="178" fontId="0" fillId="0" borderId="0" xfId="0" applyNumberFormat="1"/>
    <xf numFmtId="0" fontId="38" fillId="0" borderId="0" xfId="1" applyNumberFormat="1" applyFont="1"/>
    <xf numFmtId="172" fontId="0" fillId="0" borderId="0" xfId="0" applyNumberFormat="1"/>
    <xf numFmtId="179" fontId="38" fillId="0" borderId="0" xfId="1" applyNumberFormat="1" applyFont="1"/>
    <xf numFmtId="179" fontId="0" fillId="0" borderId="0" xfId="0" applyNumberFormat="1"/>
    <xf numFmtId="180" fontId="38" fillId="0" borderId="0" xfId="1" applyNumberFormat="1" applyFont="1"/>
    <xf numFmtId="180" fontId="0" fillId="0" borderId="0" xfId="0" applyNumberFormat="1"/>
    <xf numFmtId="180" fontId="38" fillId="0" borderId="0" xfId="1" applyNumberFormat="1" applyFont="1" applyFill="1"/>
    <xf numFmtId="179" fontId="38" fillId="0" borderId="0" xfId="1" applyNumberFormat="1" applyFont="1" applyFill="1"/>
    <xf numFmtId="0" fontId="49" fillId="2" borderId="4" xfId="0" applyFont="1" applyFill="1" applyBorder="1" applyAlignment="1" applyProtection="1">
      <alignment horizontal="left"/>
      <protection locked="0"/>
    </xf>
    <xf numFmtId="0" fontId="49" fillId="7" borderId="0" xfId="0" applyFont="1" applyFill="1" applyAlignment="1" applyProtection="1">
      <alignment horizontal="center"/>
      <protection hidden="1"/>
    </xf>
    <xf numFmtId="0" fontId="74" fillId="0" borderId="0" xfId="0" applyFont="1" applyAlignment="1" applyProtection="1">
      <alignment vertical="center"/>
      <protection hidden="1"/>
    </xf>
    <xf numFmtId="0" fontId="75" fillId="0" borderId="0" xfId="0" applyFont="1" applyAlignment="1" applyProtection="1">
      <alignment vertical="center"/>
      <protection hidden="1"/>
    </xf>
    <xf numFmtId="0" fontId="76" fillId="0" borderId="0" xfId="0" applyFont="1" applyAlignment="1" applyProtection="1">
      <alignment horizontal="left" vertical="top"/>
      <protection hidden="1"/>
    </xf>
    <xf numFmtId="0" fontId="77" fillId="0" borderId="0" xfId="0" applyFont="1" applyAlignment="1" applyProtection="1">
      <alignment horizontal="left" vertical="top"/>
      <protection hidden="1"/>
    </xf>
    <xf numFmtId="0" fontId="78" fillId="0" borderId="0" xfId="0" applyFont="1" applyProtection="1">
      <protection hidden="1"/>
    </xf>
    <xf numFmtId="0" fontId="22" fillId="0" borderId="0" xfId="0" applyFont="1" applyAlignment="1" applyProtection="1">
      <alignment horizontal="right" vertical="top"/>
      <protection hidden="1"/>
    </xf>
    <xf numFmtId="0" fontId="79" fillId="0" borderId="0" xfId="0" applyFont="1" applyProtection="1">
      <protection hidden="1"/>
    </xf>
    <xf numFmtId="0" fontId="80" fillId="0" borderId="0" xfId="0" applyFont="1" applyAlignment="1" applyProtection="1">
      <alignment horizontal="right" vertical="top"/>
      <protection hidden="1"/>
    </xf>
    <xf numFmtId="0" fontId="80" fillId="0" borderId="0" xfId="0" applyFont="1" applyAlignment="1" applyProtection="1">
      <alignment horizontal="left" vertical="top"/>
      <protection hidden="1"/>
    </xf>
    <xf numFmtId="0" fontId="22" fillId="0" borderId="0" xfId="0" applyFont="1" applyAlignment="1" applyProtection="1">
      <alignment horizontal="left" vertical="top"/>
      <protection hidden="1"/>
    </xf>
    <xf numFmtId="0" fontId="81" fillId="0" borderId="0" xfId="0" applyFont="1" applyProtection="1">
      <protection hidden="1"/>
    </xf>
    <xf numFmtId="0" fontId="22" fillId="0" borderId="0" xfId="0" applyFont="1" applyAlignment="1" applyProtection="1">
      <alignment vertical="top"/>
      <protection hidden="1"/>
    </xf>
    <xf numFmtId="0" fontId="80" fillId="0" borderId="0" xfId="0" applyFont="1" applyAlignment="1" applyProtection="1">
      <alignment horizontal="left" vertical="top" wrapText="1"/>
      <protection hidden="1"/>
    </xf>
    <xf numFmtId="0" fontId="22" fillId="0" borderId="0" xfId="0" applyFont="1" applyAlignment="1" applyProtection="1">
      <alignment vertical="center"/>
      <protection hidden="1"/>
    </xf>
    <xf numFmtId="0" fontId="82" fillId="0" borderId="0" xfId="0" applyFont="1" applyAlignment="1" applyProtection="1">
      <alignment horizontal="left" vertical="center" wrapText="1"/>
      <protection hidden="1"/>
    </xf>
    <xf numFmtId="0" fontId="80" fillId="0" borderId="4" xfId="0" applyFont="1" applyBorder="1" applyAlignment="1" applyProtection="1">
      <alignment horizontal="left" vertical="top" wrapText="1"/>
      <protection hidden="1"/>
    </xf>
    <xf numFmtId="0" fontId="8" fillId="0" borderId="0" xfId="0" applyFont="1" applyAlignment="1" applyProtection="1">
      <alignment vertical="center"/>
      <protection hidden="1"/>
    </xf>
    <xf numFmtId="0" fontId="80" fillId="0" borderId="0" xfId="0" applyFont="1" applyAlignment="1" applyProtection="1">
      <alignment vertical="top"/>
      <protection hidden="1"/>
    </xf>
    <xf numFmtId="0" fontId="8" fillId="0" borderId="0" xfId="0" applyFont="1" applyAlignment="1" applyProtection="1">
      <alignment vertical="center" wrapText="1"/>
      <protection hidden="1"/>
    </xf>
    <xf numFmtId="0" fontId="49" fillId="7" borderId="0" xfId="0" applyFont="1" applyFill="1" applyAlignment="1" applyProtection="1">
      <alignment horizontal="center" vertical="top"/>
      <protection hidden="1"/>
    </xf>
    <xf numFmtId="0" fontId="49" fillId="7" borderId="0" xfId="0" applyFont="1" applyFill="1" applyAlignment="1" applyProtection="1">
      <alignment vertical="top"/>
      <protection hidden="1"/>
    </xf>
    <xf numFmtId="0" fontId="41" fillId="7" borderId="0" xfId="5" applyFill="1" applyBorder="1" applyAlignment="1" applyProtection="1">
      <alignment vertical="top"/>
      <protection hidden="1"/>
    </xf>
    <xf numFmtId="0" fontId="49" fillId="7" borderId="0" xfId="0" applyFont="1" applyFill="1" applyAlignment="1" applyProtection="1">
      <alignment horizontal="left" vertical="top"/>
      <protection hidden="1"/>
    </xf>
    <xf numFmtId="0" fontId="9" fillId="0" borderId="0" xfId="0" applyFont="1" applyAlignment="1" applyProtection="1">
      <alignment horizontal="center" vertical="top"/>
      <protection hidden="1"/>
    </xf>
    <xf numFmtId="0" fontId="9" fillId="0" borderId="0" xfId="0" applyFont="1" applyAlignment="1" applyProtection="1">
      <alignment horizontal="left" vertical="top"/>
      <protection hidden="1"/>
    </xf>
    <xf numFmtId="0" fontId="9" fillId="7" borderId="0" xfId="0" applyFont="1" applyFill="1" applyAlignment="1" applyProtection="1">
      <alignment horizontal="center" vertical="top"/>
      <protection hidden="1"/>
    </xf>
    <xf numFmtId="0" fontId="9" fillId="7" borderId="0" xfId="0" applyFont="1" applyFill="1" applyAlignment="1" applyProtection="1">
      <alignment horizontal="left" vertical="top"/>
      <protection hidden="1"/>
    </xf>
    <xf numFmtId="0" fontId="41" fillId="0" borderId="0" xfId="5" applyFill="1" applyAlignment="1" applyProtection="1">
      <alignment horizontal="left" vertical="top"/>
      <protection hidden="1"/>
    </xf>
    <xf numFmtId="0" fontId="2" fillId="0" borderId="0" xfId="0" applyFont="1" applyAlignment="1" applyProtection="1">
      <alignment horizontal="center" vertical="top"/>
      <protection hidden="1"/>
    </xf>
    <xf numFmtId="0" fontId="49" fillId="0" borderId="0" xfId="0" applyFont="1" applyAlignment="1" applyProtection="1">
      <alignment horizontal="center" vertical="top"/>
      <protection hidden="1"/>
    </xf>
    <xf numFmtId="0" fontId="49" fillId="0" borderId="0" xfId="0" applyFont="1" applyAlignment="1" applyProtection="1">
      <alignment horizontal="left" vertical="top"/>
      <protection hidden="1"/>
    </xf>
    <xf numFmtId="0" fontId="49" fillId="0" borderId="0" xfId="0" applyFont="1" applyAlignment="1" applyProtection="1">
      <alignment vertical="top"/>
      <protection hidden="1"/>
    </xf>
    <xf numFmtId="0" fontId="49" fillId="0" borderId="0" xfId="0" applyFont="1" applyAlignment="1" applyProtection="1">
      <alignment horizontal="right" vertical="top"/>
      <protection hidden="1"/>
    </xf>
    <xf numFmtId="0" fontId="9" fillId="0" borderId="0" xfId="0" applyFont="1" applyAlignment="1" applyProtection="1">
      <alignment vertical="top"/>
      <protection hidden="1"/>
    </xf>
    <xf numFmtId="0" fontId="83" fillId="0" borderId="0" xfId="6" applyFont="1" applyFill="1" applyAlignment="1" applyProtection="1">
      <alignment vertical="top"/>
      <protection hidden="1"/>
    </xf>
    <xf numFmtId="0" fontId="62" fillId="0" borderId="0" xfId="0" applyFont="1" applyAlignment="1" applyProtection="1">
      <alignment vertical="top"/>
      <protection hidden="1"/>
    </xf>
    <xf numFmtId="0" fontId="62" fillId="0" borderId="0" xfId="0" applyFont="1" applyAlignment="1" applyProtection="1">
      <alignment horizontal="right" vertical="top"/>
      <protection hidden="1"/>
    </xf>
    <xf numFmtId="0" fontId="2" fillId="7" borderId="0" xfId="0" applyFont="1" applyFill="1" applyAlignment="1" applyProtection="1">
      <alignment vertical="top"/>
      <protection hidden="1"/>
    </xf>
    <xf numFmtId="0" fontId="18" fillId="7" borderId="0" xfId="0" applyFont="1" applyFill="1" applyAlignment="1" applyProtection="1">
      <alignment vertical="top"/>
      <protection hidden="1"/>
    </xf>
    <xf numFmtId="0" fontId="45" fillId="0" borderId="0" xfId="0" applyFont="1" applyAlignment="1" applyProtection="1">
      <alignment vertical="top"/>
      <protection hidden="1"/>
    </xf>
    <xf numFmtId="0" fontId="27" fillId="0" borderId="0" xfId="0" applyFont="1" applyAlignment="1" applyProtection="1">
      <alignment vertical="top"/>
      <protection hidden="1"/>
    </xf>
    <xf numFmtId="0" fontId="10" fillId="0" borderId="0" xfId="0" applyFont="1" applyAlignment="1" applyProtection="1">
      <alignment vertical="top"/>
      <protection hidden="1"/>
    </xf>
    <xf numFmtId="0" fontId="9" fillId="0" borderId="0" xfId="0" applyFont="1" applyAlignment="1" applyProtection="1">
      <alignment horizontal="right" vertical="top"/>
      <protection hidden="1"/>
    </xf>
    <xf numFmtId="0" fontId="62" fillId="0" borderId="0" xfId="0" applyFont="1" applyAlignment="1" applyProtection="1">
      <alignment horizontal="left" vertical="center" indent="5"/>
      <protection hidden="1"/>
    </xf>
    <xf numFmtId="0" fontId="0" fillId="0" borderId="0" xfId="0" applyAlignment="1" applyProtection="1">
      <alignment vertical="top"/>
      <protection hidden="1"/>
    </xf>
    <xf numFmtId="0" fontId="0" fillId="2" borderId="3" xfId="0" applyFill="1" applyBorder="1" applyProtection="1">
      <protection hidden="1"/>
    </xf>
    <xf numFmtId="0" fontId="84" fillId="0" borderId="0" xfId="0" applyFont="1" applyProtection="1">
      <protection hidden="1"/>
    </xf>
    <xf numFmtId="0" fontId="0" fillId="0" borderId="4" xfId="0" applyBorder="1" applyAlignment="1" applyProtection="1">
      <alignment vertical="top"/>
      <protection hidden="1"/>
    </xf>
    <xf numFmtId="0" fontId="84" fillId="0" borderId="4" xfId="0" applyFont="1" applyBorder="1" applyProtection="1">
      <protection hidden="1"/>
    </xf>
    <xf numFmtId="0" fontId="62" fillId="0" borderId="0" xfId="0" quotePrefix="1" applyFont="1" applyAlignment="1" applyProtection="1">
      <alignment horizontal="left"/>
      <protection hidden="1"/>
    </xf>
    <xf numFmtId="0" fontId="45" fillId="0" borderId="4" xfId="0" applyFont="1" applyBorder="1" applyAlignment="1" applyProtection="1">
      <alignment horizontal="center"/>
      <protection hidden="1"/>
    </xf>
    <xf numFmtId="0" fontId="45" fillId="0" borderId="4" xfId="0" quotePrefix="1" applyFont="1" applyBorder="1" applyAlignment="1" applyProtection="1">
      <alignment horizontal="right"/>
      <protection hidden="1"/>
    </xf>
    <xf numFmtId="0" fontId="85" fillId="0" borderId="0" xfId="0" applyFont="1" applyAlignment="1" applyProtection="1">
      <alignment horizontal="left"/>
      <protection hidden="1"/>
    </xf>
    <xf numFmtId="0" fontId="86" fillId="0" borderId="0" xfId="9" applyFont="1" applyAlignment="1" applyProtection="1">
      <alignment vertical="center"/>
      <protection hidden="1"/>
    </xf>
    <xf numFmtId="0" fontId="31" fillId="0" borderId="0" xfId="0" applyFont="1" applyAlignment="1" applyProtection="1">
      <alignment horizontal="left"/>
      <protection hidden="1"/>
    </xf>
    <xf numFmtId="0" fontId="6" fillId="0" borderId="0" xfId="0" quotePrefix="1" applyFont="1" applyAlignment="1" applyProtection="1">
      <alignment horizontal="left" vertical="center"/>
      <protection hidden="1"/>
    </xf>
    <xf numFmtId="0" fontId="6" fillId="0" borderId="0" xfId="0" applyFont="1" applyAlignment="1" applyProtection="1">
      <alignment horizontal="left"/>
      <protection hidden="1"/>
    </xf>
    <xf numFmtId="0" fontId="6" fillId="0" borderId="0" xfId="0" quotePrefix="1" applyFont="1" applyAlignment="1" applyProtection="1">
      <alignment horizontal="left" vertical="top" wrapText="1"/>
      <protection hidden="1"/>
    </xf>
    <xf numFmtId="0" fontId="6" fillId="0" borderId="0" xfId="0" quotePrefix="1" applyFont="1" applyAlignment="1" applyProtection="1">
      <alignment vertical="top"/>
      <protection hidden="1"/>
    </xf>
    <xf numFmtId="0" fontId="5" fillId="0" borderId="0" xfId="0" applyFont="1" applyAlignment="1" applyProtection="1">
      <alignment vertical="top"/>
      <protection hidden="1"/>
    </xf>
    <xf numFmtId="0" fontId="14" fillId="0" borderId="0" xfId="9" applyFont="1" applyAlignment="1" applyProtection="1">
      <alignment horizontal="left" vertical="center"/>
      <protection hidden="1"/>
    </xf>
    <xf numFmtId="0" fontId="86" fillId="0" borderId="0" xfId="9" applyFont="1" applyAlignment="1" applyProtection="1">
      <alignment horizontal="left" vertical="center" wrapText="1"/>
      <protection hidden="1"/>
    </xf>
    <xf numFmtId="168" fontId="62" fillId="0" borderId="3" xfId="0" applyNumberFormat="1" applyFont="1" applyBorder="1" applyAlignment="1" applyProtection="1">
      <alignment horizontal="center" vertical="center"/>
      <protection hidden="1"/>
    </xf>
    <xf numFmtId="0" fontId="62" fillId="0" borderId="0" xfId="0" applyFont="1" applyAlignment="1" applyProtection="1">
      <alignment vertical="center"/>
      <protection hidden="1"/>
    </xf>
    <xf numFmtId="3" fontId="49" fillId="2" borderId="4" xfId="0" applyNumberFormat="1" applyFont="1" applyFill="1" applyBorder="1" applyAlignment="1" applyProtection="1">
      <alignment horizontal="left"/>
      <protection locked="0"/>
    </xf>
    <xf numFmtId="0" fontId="62" fillId="0" borderId="0" xfId="0" applyFont="1" applyAlignment="1" applyProtection="1">
      <alignment horizontal="left"/>
      <protection hidden="1"/>
    </xf>
    <xf numFmtId="0" fontId="55" fillId="0" borderId="0" xfId="0" applyFont="1" applyAlignment="1" applyProtection="1">
      <alignment horizontal="center"/>
      <protection hidden="1"/>
    </xf>
    <xf numFmtId="173" fontId="62" fillId="0" borderId="12" xfId="10" applyNumberFormat="1" applyFont="1" applyBorder="1"/>
    <xf numFmtId="0" fontId="62" fillId="0" borderId="3" xfId="0" applyFont="1" applyBorder="1" applyAlignment="1" applyProtection="1">
      <alignment horizontal="center" vertical="center"/>
      <protection hidden="1"/>
    </xf>
    <xf numFmtId="0" fontId="62" fillId="0" borderId="15" xfId="0" applyFont="1" applyBorder="1" applyAlignment="1" applyProtection="1">
      <alignment horizontal="center" vertical="center"/>
      <protection hidden="1"/>
    </xf>
    <xf numFmtId="0" fontId="64" fillId="0" borderId="0" xfId="0" applyFont="1" applyAlignment="1" applyProtection="1">
      <alignment horizontal="center" vertical="center" wrapText="1"/>
      <protection hidden="1"/>
    </xf>
    <xf numFmtId="0" fontId="45" fillId="0" borderId="0" xfId="0" applyFont="1" applyAlignment="1" applyProtection="1">
      <alignment horizontal="center"/>
      <protection hidden="1"/>
    </xf>
    <xf numFmtId="0" fontId="0" fillId="7" borderId="0" xfId="0" applyFill="1" applyAlignment="1" applyProtection="1">
      <alignment wrapText="1"/>
      <protection locked="0"/>
    </xf>
    <xf numFmtId="0" fontId="17" fillId="0" borderId="0" xfId="7" applyFont="1" applyAlignment="1" applyProtection="1">
      <alignment horizontal="right"/>
      <protection hidden="1"/>
    </xf>
    <xf numFmtId="44" fontId="17" fillId="0" borderId="0" xfId="3" applyFont="1" applyFill="1" applyBorder="1" applyAlignment="1" applyProtection="1">
      <protection hidden="1"/>
    </xf>
    <xf numFmtId="0" fontId="0" fillId="2" borderId="4" xfId="0" applyFill="1" applyBorder="1" applyAlignment="1" applyProtection="1">
      <alignment horizontal="center" wrapText="1"/>
      <protection locked="0"/>
    </xf>
    <xf numFmtId="1" fontId="44" fillId="0" borderId="0" xfId="0" applyNumberFormat="1" applyFont="1"/>
    <xf numFmtId="173" fontId="44" fillId="0" borderId="0" xfId="0" applyNumberFormat="1" applyFont="1" applyProtection="1">
      <protection locked="0"/>
    </xf>
    <xf numFmtId="0" fontId="49" fillId="0" borderId="28" xfId="0" applyFont="1" applyBorder="1" applyProtection="1">
      <protection hidden="1"/>
    </xf>
    <xf numFmtId="49" fontId="84" fillId="0" borderId="28" xfId="0" applyNumberFormat="1" applyFont="1" applyBorder="1" applyAlignment="1" applyProtection="1">
      <alignment horizontal="right" wrapText="1"/>
      <protection hidden="1"/>
    </xf>
    <xf numFmtId="0" fontId="0" fillId="0" borderId="29" xfId="0" applyBorder="1" applyProtection="1">
      <protection hidden="1"/>
    </xf>
    <xf numFmtId="0" fontId="86" fillId="0" borderId="28" xfId="0" applyFont="1" applyBorder="1" applyProtection="1">
      <protection hidden="1"/>
    </xf>
    <xf numFmtId="174" fontId="0" fillId="0" borderId="0" xfId="0" applyNumberFormat="1"/>
    <xf numFmtId="9" fontId="0" fillId="7" borderId="3" xfId="0" applyNumberFormat="1" applyFill="1" applyBorder="1"/>
    <xf numFmtId="0" fontId="87" fillId="0" borderId="0" xfId="6" applyFont="1" applyFill="1" applyAlignment="1" applyProtection="1">
      <alignment horizontal="left" vertical="center"/>
      <protection hidden="1"/>
    </xf>
    <xf numFmtId="168" fontId="38" fillId="0" borderId="0" xfId="3" applyNumberFormat="1" applyBorder="1" applyAlignment="1" applyProtection="1">
      <alignment horizontal="center"/>
      <protection hidden="1"/>
    </xf>
    <xf numFmtId="5" fontId="45" fillId="0" borderId="0" xfId="3" applyNumberFormat="1" applyFont="1" applyBorder="1" applyProtection="1">
      <protection hidden="1"/>
    </xf>
    <xf numFmtId="0" fontId="45" fillId="0" borderId="0" xfId="0" quotePrefix="1" applyFont="1" applyProtection="1">
      <protection hidden="1"/>
    </xf>
    <xf numFmtId="0" fontId="87" fillId="0" borderId="0" xfId="5" applyFont="1" applyAlignment="1">
      <alignment vertical="top"/>
    </xf>
    <xf numFmtId="167" fontId="44" fillId="9" borderId="7" xfId="1" applyNumberFormat="1" applyFont="1" applyFill="1" applyBorder="1"/>
    <xf numFmtId="0" fontId="0" fillId="9" borderId="0" xfId="0" applyFill="1"/>
    <xf numFmtId="0" fontId="44" fillId="6" borderId="11" xfId="0" applyFont="1" applyFill="1" applyBorder="1"/>
    <xf numFmtId="0" fontId="44" fillId="6" borderId="12" xfId="0" applyFont="1" applyFill="1" applyBorder="1"/>
    <xf numFmtId="0" fontId="88" fillId="10" borderId="0" xfId="0" applyFont="1" applyFill="1" applyAlignment="1" applyProtection="1">
      <alignment vertical="center"/>
      <protection hidden="1"/>
    </xf>
    <xf numFmtId="0" fontId="89" fillId="10" borderId="0" xfId="0" applyFont="1" applyFill="1" applyAlignment="1" applyProtection="1">
      <alignment vertical="center"/>
      <protection hidden="1"/>
    </xf>
    <xf numFmtId="0" fontId="90" fillId="10" borderId="0" xfId="0" applyFont="1" applyFill="1" applyAlignment="1" applyProtection="1">
      <alignment vertical="center"/>
      <protection hidden="1"/>
    </xf>
    <xf numFmtId="0" fontId="88" fillId="0" borderId="0" xfId="0" applyFont="1" applyAlignment="1" applyProtection="1">
      <alignment vertical="center"/>
      <protection hidden="1"/>
    </xf>
    <xf numFmtId="0" fontId="91" fillId="10" borderId="0" xfId="0" applyFont="1" applyFill="1" applyAlignment="1" applyProtection="1">
      <alignment vertical="center"/>
      <protection hidden="1"/>
    </xf>
    <xf numFmtId="0" fontId="92" fillId="10" borderId="3" xfId="0" applyFont="1" applyFill="1" applyBorder="1" applyAlignment="1" applyProtection="1">
      <alignment horizontal="center" vertical="center" wrapText="1"/>
      <protection hidden="1"/>
    </xf>
    <xf numFmtId="168" fontId="92" fillId="10" borderId="3" xfId="4" applyNumberFormat="1" applyFont="1" applyFill="1" applyBorder="1" applyAlignment="1" applyProtection="1">
      <alignment horizontal="center" vertical="center" wrapText="1"/>
      <protection hidden="1"/>
    </xf>
    <xf numFmtId="0" fontId="88" fillId="10" borderId="29" xfId="0" applyFont="1" applyFill="1" applyBorder="1" applyAlignment="1" applyProtection="1">
      <alignment vertical="center"/>
      <protection hidden="1"/>
    </xf>
    <xf numFmtId="0" fontId="90" fillId="10" borderId="29" xfId="0" applyFont="1" applyFill="1" applyBorder="1" applyAlignment="1" applyProtection="1">
      <alignment vertical="center"/>
      <protection hidden="1"/>
    </xf>
    <xf numFmtId="0" fontId="88" fillId="0" borderId="29" xfId="0" applyFont="1" applyBorder="1" applyAlignment="1" applyProtection="1">
      <alignment vertical="center"/>
      <protection hidden="1"/>
    </xf>
    <xf numFmtId="0" fontId="19" fillId="10" borderId="3" xfId="8" applyFont="1" applyFill="1" applyBorder="1" applyAlignment="1" applyProtection="1">
      <alignment horizontal="center" vertical="center" wrapText="1"/>
      <protection hidden="1"/>
    </xf>
    <xf numFmtId="0" fontId="19" fillId="10" borderId="3" xfId="8" applyFont="1" applyFill="1" applyBorder="1" applyAlignment="1" applyProtection="1">
      <alignment horizontal="center" vertical="center"/>
      <protection hidden="1"/>
    </xf>
    <xf numFmtId="0" fontId="20" fillId="7" borderId="13" xfId="0" applyFont="1" applyFill="1" applyBorder="1" applyAlignment="1" applyProtection="1">
      <alignment horizontal="center" vertical="center" wrapText="1"/>
      <protection hidden="1"/>
    </xf>
    <xf numFmtId="164" fontId="45" fillId="2" borderId="4" xfId="0" applyNumberFormat="1" applyFont="1" applyFill="1" applyBorder="1" applyAlignment="1" applyProtection="1">
      <alignment horizontal="left"/>
      <protection locked="0"/>
    </xf>
    <xf numFmtId="0" fontId="0" fillId="2" borderId="30" xfId="0" applyFill="1" applyBorder="1" applyAlignment="1" applyProtection="1">
      <alignment horizontal="left"/>
      <protection locked="0"/>
    </xf>
    <xf numFmtId="0" fontId="49" fillId="2" borderId="4" xfId="0" applyFont="1" applyFill="1" applyBorder="1" applyAlignment="1" applyProtection="1">
      <alignment horizontal="left"/>
      <protection locked="0"/>
    </xf>
    <xf numFmtId="0" fontId="0" fillId="2" borderId="4" xfId="0" applyFill="1" applyBorder="1" applyAlignment="1" applyProtection="1">
      <alignment horizontal="left"/>
      <protection locked="0"/>
    </xf>
    <xf numFmtId="0" fontId="45" fillId="2" borderId="4" xfId="0" applyFont="1" applyFill="1" applyBorder="1" applyAlignment="1" applyProtection="1">
      <alignment horizontal="left"/>
      <protection locked="0"/>
    </xf>
    <xf numFmtId="165" fontId="49" fillId="2" borderId="4" xfId="0" applyNumberFormat="1" applyFont="1" applyFill="1" applyBorder="1" applyAlignment="1" applyProtection="1">
      <alignment horizontal="left"/>
      <protection locked="0"/>
    </xf>
    <xf numFmtId="0" fontId="49" fillId="2" borderId="30" xfId="0" applyFont="1" applyFill="1" applyBorder="1" applyAlignment="1" applyProtection="1">
      <alignment horizontal="left"/>
      <protection locked="0"/>
    </xf>
    <xf numFmtId="0" fontId="29" fillId="0" borderId="0" xfId="0" applyFont="1" applyAlignment="1" applyProtection="1">
      <alignment horizontal="center" vertical="center" wrapText="1"/>
      <protection hidden="1"/>
    </xf>
    <xf numFmtId="0" fontId="50" fillId="0" borderId="0" xfId="0" applyFont="1" applyAlignment="1" applyProtection="1">
      <alignment horizontal="right" wrapText="1"/>
      <protection hidden="1"/>
    </xf>
    <xf numFmtId="0" fontId="50" fillId="0" borderId="0" xfId="0" applyFont="1" applyAlignment="1" applyProtection="1">
      <alignment horizontal="right"/>
      <protection hidden="1"/>
    </xf>
    <xf numFmtId="0" fontId="10" fillId="0" borderId="27" xfId="0" applyFont="1" applyBorder="1" applyAlignment="1" applyProtection="1">
      <alignment horizontal="left"/>
      <protection hidden="1"/>
    </xf>
    <xf numFmtId="0" fontId="45" fillId="2" borderId="4" xfId="0" applyFont="1" applyFill="1" applyBorder="1" applyAlignment="1" applyProtection="1">
      <alignment vertical="center"/>
      <protection locked="0"/>
    </xf>
    <xf numFmtId="0" fontId="49" fillId="2" borderId="4" xfId="0" applyFont="1" applyFill="1" applyBorder="1" applyAlignment="1" applyProtection="1">
      <alignment horizontal="center"/>
      <protection locked="0" hidden="1"/>
    </xf>
    <xf numFmtId="49" fontId="9" fillId="2" borderId="4" xfId="0" applyNumberFormat="1" applyFont="1" applyFill="1" applyBorder="1" applyAlignment="1" applyProtection="1">
      <alignment horizontal="left"/>
      <protection locked="0"/>
    </xf>
    <xf numFmtId="174" fontId="10" fillId="7" borderId="30" xfId="0" applyNumberFormat="1" applyFont="1" applyFill="1" applyBorder="1" applyAlignment="1" applyProtection="1">
      <alignment horizontal="left"/>
      <protection hidden="1"/>
    </xf>
    <xf numFmtId="165" fontId="45" fillId="2" borderId="30" xfId="0" applyNumberFormat="1" applyFont="1" applyFill="1" applyBorder="1" applyAlignment="1" applyProtection="1">
      <alignment horizontal="left" vertical="center"/>
      <protection locked="0"/>
    </xf>
    <xf numFmtId="0" fontId="45" fillId="2" borderId="30" xfId="0" applyFont="1" applyFill="1" applyBorder="1" applyAlignment="1" applyProtection="1">
      <alignment vertical="center"/>
      <protection locked="0"/>
    </xf>
    <xf numFmtId="0" fontId="45" fillId="2" borderId="4" xfId="0" applyFont="1" applyFill="1" applyBorder="1" applyAlignment="1" applyProtection="1">
      <alignment horizontal="left" vertical="center"/>
      <protection locked="0"/>
    </xf>
    <xf numFmtId="14" fontId="52" fillId="2" borderId="4" xfId="0" applyNumberFormat="1" applyFont="1" applyFill="1" applyBorder="1" applyProtection="1">
      <protection locked="0"/>
    </xf>
    <xf numFmtId="0" fontId="52" fillId="2" borderId="4" xfId="0" applyFont="1" applyFill="1" applyBorder="1" applyProtection="1">
      <protection locked="0"/>
    </xf>
    <xf numFmtId="0" fontId="21" fillId="0" borderId="0" xfId="0" applyFont="1" applyAlignment="1" applyProtection="1">
      <alignment horizontal="left" vertical="top" wrapText="1"/>
      <protection hidden="1"/>
    </xf>
    <xf numFmtId="0" fontId="80" fillId="0" borderId="0" xfId="0" applyFont="1" applyAlignment="1" applyProtection="1">
      <alignment horizontal="left" vertical="top" wrapText="1"/>
      <protection hidden="1"/>
    </xf>
    <xf numFmtId="0" fontId="22" fillId="0" borderId="0" xfId="0" applyFont="1" applyAlignment="1" applyProtection="1">
      <alignment horizontal="left" vertical="top" wrapText="1"/>
      <protection hidden="1"/>
    </xf>
    <xf numFmtId="0" fontId="22" fillId="0" borderId="0" xfId="0" applyFont="1" applyAlignment="1" applyProtection="1">
      <alignment horizontal="left" vertical="top"/>
      <protection hidden="1"/>
    </xf>
    <xf numFmtId="0" fontId="75" fillId="0" borderId="0" xfId="0" applyFont="1" applyAlignment="1" applyProtection="1">
      <alignment horizontal="left" vertical="center"/>
      <protection hidden="1"/>
    </xf>
    <xf numFmtId="0" fontId="9" fillId="0" borderId="0" xfId="0" applyFont="1" applyAlignment="1" applyProtection="1">
      <alignment horizontal="left" vertical="top"/>
      <protection hidden="1"/>
    </xf>
    <xf numFmtId="0" fontId="51" fillId="0" borderId="26" xfId="0" applyFont="1" applyBorder="1" applyAlignment="1" applyProtection="1">
      <alignment horizontal="left" vertical="center"/>
      <protection hidden="1"/>
    </xf>
    <xf numFmtId="0" fontId="49" fillId="7" borderId="0" xfId="0" applyFont="1" applyFill="1" applyAlignment="1" applyProtection="1">
      <alignment horizontal="left" vertical="top"/>
      <protection hidden="1"/>
    </xf>
    <xf numFmtId="0" fontId="9" fillId="7" borderId="0" xfId="0" applyFont="1" applyFill="1" applyAlignment="1" applyProtection="1">
      <alignment horizontal="left" vertical="top"/>
      <protection hidden="1"/>
    </xf>
    <xf numFmtId="0" fontId="9" fillId="0" borderId="0" xfId="0" applyFont="1" applyAlignment="1" applyProtection="1">
      <alignment horizontal="left" vertical="top" wrapText="1"/>
      <protection hidden="1"/>
    </xf>
    <xf numFmtId="0" fontId="49" fillId="0" borderId="0" xfId="0" applyFont="1" applyAlignment="1" applyProtection="1">
      <alignment horizontal="left" vertical="top"/>
      <protection hidden="1"/>
    </xf>
    <xf numFmtId="0" fontId="75" fillId="0" borderId="0" xfId="0" applyFont="1" applyAlignment="1" applyProtection="1">
      <alignment horizontal="center" vertical="center"/>
      <protection hidden="1"/>
    </xf>
    <xf numFmtId="0" fontId="49" fillId="0" borderId="0" xfId="0" applyFont="1" applyAlignment="1" applyProtection="1">
      <alignment horizontal="center" vertical="top"/>
      <protection hidden="1"/>
    </xf>
    <xf numFmtId="0" fontId="49" fillId="0" borderId="0" xfId="0" applyFont="1" applyAlignment="1" applyProtection="1">
      <alignment horizontal="left" vertical="top" wrapText="1"/>
      <protection hidden="1"/>
    </xf>
    <xf numFmtId="0" fontId="57" fillId="12" borderId="0" xfId="0" applyFont="1" applyFill="1" applyAlignment="1" applyProtection="1">
      <alignment horizontal="left" vertical="center"/>
      <protection hidden="1"/>
    </xf>
    <xf numFmtId="0" fontId="63" fillId="0" borderId="0" xfId="0" applyFont="1" applyAlignment="1" applyProtection="1">
      <alignment horizontal="center" vertical="center"/>
      <protection hidden="1"/>
    </xf>
    <xf numFmtId="0" fontId="62" fillId="0" borderId="13" xfId="0" applyFont="1" applyBorder="1" applyAlignment="1" applyProtection="1">
      <alignment horizontal="left"/>
      <protection locked="0"/>
    </xf>
    <xf numFmtId="0" fontId="62" fillId="0" borderId="4" xfId="0" applyFont="1" applyBorder="1" applyProtection="1">
      <protection locked="0"/>
    </xf>
    <xf numFmtId="0" fontId="62" fillId="0" borderId="4" xfId="0" applyFont="1" applyBorder="1" applyAlignment="1" applyProtection="1">
      <alignment horizontal="left"/>
      <protection locked="0"/>
    </xf>
    <xf numFmtId="0" fontId="62" fillId="0" borderId="13" xfId="0" applyFont="1" applyBorder="1" applyProtection="1">
      <protection locked="0"/>
    </xf>
    <xf numFmtId="0" fontId="62" fillId="0" borderId="4" xfId="0" applyFont="1" applyBorder="1" applyAlignment="1" applyProtection="1">
      <alignment horizontal="center"/>
      <protection locked="0"/>
    </xf>
    <xf numFmtId="0" fontId="14" fillId="0" borderId="0" xfId="0" applyFont="1" applyAlignment="1" applyProtection="1">
      <alignment horizontal="center" vertical="center" wrapText="1"/>
      <protection hidden="1"/>
    </xf>
    <xf numFmtId="5" fontId="93" fillId="0" borderId="17" xfId="0" applyNumberFormat="1" applyFont="1" applyBorder="1" applyAlignment="1">
      <alignment horizontal="center" vertical="top"/>
    </xf>
    <xf numFmtId="5" fontId="93" fillId="0" borderId="0" xfId="0" applyNumberFormat="1" applyFont="1" applyAlignment="1">
      <alignment horizontal="center" vertical="top"/>
    </xf>
    <xf numFmtId="0" fontId="57" fillId="11" borderId="0" xfId="0" applyFont="1" applyFill="1" applyAlignment="1" applyProtection="1">
      <alignment horizontal="left" vertical="center"/>
      <protection hidden="1"/>
    </xf>
    <xf numFmtId="0" fontId="94" fillId="10" borderId="18" xfId="0" applyFont="1" applyFill="1" applyBorder="1" applyAlignment="1">
      <alignment horizontal="center"/>
    </xf>
    <xf numFmtId="0" fontId="94" fillId="10" borderId="19" xfId="0" applyFont="1" applyFill="1" applyBorder="1" applyAlignment="1">
      <alignment horizontal="center"/>
    </xf>
    <xf numFmtId="0" fontId="94" fillId="10" borderId="20" xfId="0" applyFont="1" applyFill="1" applyBorder="1" applyAlignment="1">
      <alignment horizontal="center"/>
    </xf>
    <xf numFmtId="5" fontId="95" fillId="0" borderId="18" xfId="0" applyNumberFormat="1" applyFont="1" applyBorder="1" applyAlignment="1">
      <alignment horizontal="center"/>
    </xf>
    <xf numFmtId="5" fontId="95" fillId="0" borderId="19" xfId="0" applyNumberFormat="1" applyFont="1" applyBorder="1" applyAlignment="1">
      <alignment horizontal="center"/>
    </xf>
    <xf numFmtId="5" fontId="95" fillId="0" borderId="20" xfId="0" applyNumberFormat="1" applyFont="1" applyBorder="1" applyAlignment="1">
      <alignment horizontal="center"/>
    </xf>
    <xf numFmtId="0" fontId="95" fillId="0" borderId="18" xfId="0" applyFont="1" applyBorder="1" applyAlignment="1">
      <alignment horizontal="center"/>
    </xf>
    <xf numFmtId="0" fontId="95" fillId="0" borderId="19" xfId="0" applyFont="1" applyBorder="1" applyAlignment="1">
      <alignment horizontal="center"/>
    </xf>
    <xf numFmtId="0" fontId="95" fillId="0" borderId="20" xfId="0" applyFont="1" applyBorder="1" applyAlignment="1">
      <alignment horizontal="center"/>
    </xf>
    <xf numFmtId="0" fontId="94" fillId="10" borderId="21" xfId="0" applyFont="1" applyFill="1" applyBorder="1" applyAlignment="1" applyProtection="1">
      <alignment horizontal="center"/>
      <protection hidden="1"/>
    </xf>
    <xf numFmtId="0" fontId="94" fillId="10" borderId="17" xfId="0" applyFont="1" applyFill="1" applyBorder="1" applyAlignment="1" applyProtection="1">
      <alignment horizontal="center"/>
      <protection hidden="1"/>
    </xf>
    <xf numFmtId="0" fontId="94" fillId="10" borderId="22" xfId="0" applyFont="1" applyFill="1" applyBorder="1" applyAlignment="1" applyProtection="1">
      <alignment horizontal="center"/>
      <protection hidden="1"/>
    </xf>
    <xf numFmtId="2" fontId="28" fillId="0" borderId="23" xfId="0" applyNumberFormat="1" applyFont="1" applyBorder="1" applyAlignment="1" applyProtection="1">
      <alignment horizontal="center"/>
      <protection hidden="1"/>
    </xf>
    <xf numFmtId="2" fontId="28" fillId="0" borderId="24" xfId="0" applyNumberFormat="1" applyFont="1" applyBorder="1" applyAlignment="1" applyProtection="1">
      <alignment horizontal="center"/>
      <protection hidden="1"/>
    </xf>
    <xf numFmtId="2" fontId="28" fillId="0" borderId="25" xfId="0" applyNumberFormat="1" applyFont="1" applyBorder="1" applyAlignment="1" applyProtection="1">
      <alignment horizontal="center"/>
      <protection hidden="1"/>
    </xf>
    <xf numFmtId="0" fontId="62" fillId="0" borderId="3" xfId="0" applyFont="1" applyBorder="1" applyAlignment="1" applyProtection="1">
      <alignment horizontal="center" vertical="center" wrapText="1"/>
      <protection hidden="1"/>
    </xf>
    <xf numFmtId="0" fontId="62" fillId="0" borderId="3" xfId="0" applyFont="1" applyBorder="1" applyAlignment="1" applyProtection="1">
      <alignment vertical="center" wrapText="1"/>
      <protection hidden="1"/>
    </xf>
    <xf numFmtId="0" fontId="62" fillId="0" borderId="15" xfId="0" applyFont="1" applyBorder="1" applyAlignment="1" applyProtection="1">
      <alignment horizontal="center" vertical="center"/>
      <protection hidden="1"/>
    </xf>
    <xf numFmtId="0" fontId="62" fillId="0" borderId="12" xfId="0" applyFont="1" applyBorder="1" applyAlignment="1" applyProtection="1">
      <alignment horizontal="center" vertical="center"/>
      <protection hidden="1"/>
    </xf>
    <xf numFmtId="0" fontId="62" fillId="0" borderId="14" xfId="0" applyFont="1" applyBorder="1" applyAlignment="1" applyProtection="1">
      <alignment horizontal="center" vertical="center" wrapText="1"/>
      <protection hidden="1"/>
    </xf>
    <xf numFmtId="0" fontId="62" fillId="0" borderId="16" xfId="0" applyFont="1" applyBorder="1" applyAlignment="1" applyProtection="1">
      <alignment horizontal="center" vertical="center" wrapText="1"/>
      <protection hidden="1"/>
    </xf>
    <xf numFmtId="0" fontId="97" fillId="0" borderId="3" xfId="0" applyFont="1" applyBorder="1" applyAlignment="1" applyProtection="1">
      <alignment vertical="center" wrapText="1"/>
      <protection hidden="1"/>
    </xf>
    <xf numFmtId="0" fontId="96" fillId="0" borderId="3" xfId="0" applyFont="1" applyBorder="1" applyAlignment="1" applyProtection="1">
      <alignment vertical="center" wrapText="1"/>
      <protection hidden="1"/>
    </xf>
    <xf numFmtId="0" fontId="6" fillId="0" borderId="4" xfId="0" applyFont="1" applyBorder="1" applyAlignment="1" applyProtection="1">
      <alignment horizontal="center" vertical="center" wrapText="1"/>
      <protection hidden="1"/>
    </xf>
    <xf numFmtId="0" fontId="6" fillId="0" borderId="0" xfId="0" applyFont="1" applyAlignment="1" applyProtection="1">
      <alignment horizontal="left" vertical="center" wrapText="1"/>
      <protection hidden="1"/>
    </xf>
    <xf numFmtId="0" fontId="92" fillId="10" borderId="3" xfId="0" applyFont="1" applyFill="1" applyBorder="1" applyAlignment="1" applyProtection="1">
      <alignment horizontal="center" vertical="center" wrapText="1"/>
      <protection hidden="1"/>
    </xf>
    <xf numFmtId="0" fontId="92" fillId="10" borderId="14" xfId="0" applyFont="1" applyFill="1" applyBorder="1" applyAlignment="1" applyProtection="1">
      <alignment horizontal="center" vertical="center" wrapText="1"/>
      <protection hidden="1"/>
    </xf>
    <xf numFmtId="0" fontId="92" fillId="10" borderId="13" xfId="0" applyFont="1" applyFill="1" applyBorder="1" applyAlignment="1" applyProtection="1">
      <alignment horizontal="center" vertical="center" wrapText="1"/>
      <protection hidden="1"/>
    </xf>
    <xf numFmtId="0" fontId="92" fillId="10" borderId="16" xfId="0" applyFont="1" applyFill="1" applyBorder="1" applyAlignment="1" applyProtection="1">
      <alignment horizontal="center" vertical="center" wrapText="1"/>
      <protection hidden="1"/>
    </xf>
    <xf numFmtId="0" fontId="62" fillId="0" borderId="3" xfId="0" applyFont="1" applyBorder="1" applyAlignment="1" applyProtection="1">
      <alignment horizontal="center" vertical="center"/>
      <protection hidden="1"/>
    </xf>
    <xf numFmtId="0" fontId="45" fillId="0" borderId="0" xfId="0" applyFont="1" applyAlignment="1">
      <alignment horizontal="center"/>
    </xf>
    <xf numFmtId="0" fontId="0" fillId="0" borderId="0" xfId="0"/>
    <xf numFmtId="0" fontId="46" fillId="0" borderId="4" xfId="0" applyFont="1" applyBorder="1" applyAlignment="1">
      <alignment horizontal="center"/>
    </xf>
    <xf numFmtId="14" fontId="45" fillId="0" borderId="0" xfId="0" applyNumberFormat="1" applyFont="1" applyAlignment="1">
      <alignment horizontal="left"/>
    </xf>
    <xf numFmtId="0" fontId="45" fillId="0" borderId="6" xfId="0" applyFont="1" applyBorder="1" applyAlignment="1">
      <alignment horizontal="center"/>
    </xf>
    <xf numFmtId="0" fontId="46" fillId="0" borderId="4" xfId="0" applyFont="1" applyBorder="1" applyAlignment="1">
      <alignment horizontal="center" vertical="center"/>
    </xf>
    <xf numFmtId="0" fontId="45" fillId="0" borderId="0" xfId="0" applyFont="1" applyAlignment="1">
      <alignment horizontal="center" vertical="center"/>
    </xf>
    <xf numFmtId="0" fontId="0" fillId="0" borderId="3" xfId="0" applyBorder="1" applyProtection="1">
      <protection hidden="1"/>
    </xf>
    <xf numFmtId="0" fontId="0" fillId="2" borderId="14" xfId="0" applyFill="1" applyBorder="1" applyAlignment="1" applyProtection="1">
      <alignment horizontal="left"/>
      <protection locked="0"/>
    </xf>
    <xf numFmtId="0" fontId="0" fillId="2" borderId="13" xfId="0" applyFill="1" applyBorder="1" applyAlignment="1" applyProtection="1">
      <alignment horizontal="left"/>
      <protection locked="0"/>
    </xf>
    <xf numFmtId="0" fontId="0" fillId="2" borderId="16" xfId="0" applyFill="1" applyBorder="1" applyAlignment="1" applyProtection="1">
      <alignment horizontal="left"/>
      <protection locked="0"/>
    </xf>
    <xf numFmtId="0" fontId="2" fillId="0" borderId="4" xfId="7" applyFont="1" applyBorder="1" applyAlignment="1" applyProtection="1">
      <alignment horizontal="center"/>
      <protection hidden="1"/>
    </xf>
    <xf numFmtId="0" fontId="18" fillId="0" borderId="4" xfId="7" applyFont="1" applyBorder="1" applyAlignment="1" applyProtection="1">
      <alignment horizontal="left" wrapText="1"/>
      <protection hidden="1"/>
    </xf>
    <xf numFmtId="0" fontId="18" fillId="0" borderId="13" xfId="7" applyFont="1" applyBorder="1" applyAlignment="1" applyProtection="1">
      <alignment horizontal="left" wrapText="1"/>
      <protection hidden="1"/>
    </xf>
    <xf numFmtId="0" fontId="19" fillId="10" borderId="14" xfId="8" applyFont="1" applyFill="1" applyBorder="1" applyAlignment="1" applyProtection="1">
      <alignment horizontal="center" vertical="center" wrapText="1"/>
      <protection hidden="1"/>
    </xf>
    <xf numFmtId="0" fontId="19" fillId="10" borderId="13" xfId="8" applyFont="1" applyFill="1" applyBorder="1" applyAlignment="1" applyProtection="1">
      <alignment horizontal="center" vertical="center" wrapText="1"/>
      <protection hidden="1"/>
    </xf>
    <xf numFmtId="0" fontId="19" fillId="10" borderId="16" xfId="8" applyFont="1" applyFill="1" applyBorder="1" applyAlignment="1" applyProtection="1">
      <alignment horizontal="center" vertical="center" wrapText="1"/>
      <protection hidden="1"/>
    </xf>
    <xf numFmtId="0" fontId="19" fillId="10" borderId="3" xfId="8" applyFont="1" applyFill="1" applyBorder="1" applyAlignment="1" applyProtection="1">
      <alignment horizontal="center" vertical="center"/>
      <protection hidden="1"/>
    </xf>
    <xf numFmtId="0" fontId="0" fillId="2" borderId="13" xfId="0" applyFill="1" applyBorder="1" applyAlignment="1" applyProtection="1">
      <alignment wrapText="1"/>
      <protection locked="0"/>
    </xf>
    <xf numFmtId="0" fontId="15" fillId="0" borderId="13" xfId="7" applyFont="1" applyBorder="1" applyAlignment="1" applyProtection="1">
      <alignment horizontal="left" wrapText="1"/>
      <protection hidden="1"/>
    </xf>
    <xf numFmtId="0" fontId="46" fillId="0" borderId="14" xfId="0" applyFont="1" applyBorder="1" applyAlignment="1" applyProtection="1">
      <alignment horizontal="center"/>
      <protection hidden="1"/>
    </xf>
    <xf numFmtId="0" fontId="46" fillId="0" borderId="13" xfId="0" applyFont="1" applyBorder="1" applyAlignment="1" applyProtection="1">
      <alignment horizontal="center"/>
      <protection hidden="1"/>
    </xf>
    <xf numFmtId="0" fontId="46" fillId="0" borderId="16" xfId="0" applyFont="1" applyBorder="1" applyAlignment="1" applyProtection="1">
      <alignment horizontal="center"/>
      <protection hidden="1"/>
    </xf>
    <xf numFmtId="14" fontId="49" fillId="2" borderId="4" xfId="0" applyNumberFormat="1" applyFont="1" applyFill="1" applyBorder="1" applyAlignment="1" applyProtection="1">
      <alignment horizontal="left"/>
      <protection locked="0"/>
    </xf>
    <xf numFmtId="0" fontId="19" fillId="4" borderId="14" xfId="8" applyFont="1" applyFill="1" applyBorder="1" applyAlignment="1" applyProtection="1">
      <alignment horizontal="center" vertical="center" wrapText="1"/>
      <protection hidden="1"/>
    </xf>
    <xf numFmtId="0" fontId="19" fillId="4" borderId="16" xfId="8" applyFont="1" applyFill="1" applyBorder="1" applyAlignment="1" applyProtection="1">
      <alignment horizontal="center" vertical="center" wrapText="1"/>
      <protection hidden="1"/>
    </xf>
    <xf numFmtId="0" fontId="98" fillId="0" borderId="0" xfId="0" applyFont="1" applyAlignment="1">
      <alignment wrapText="1"/>
    </xf>
    <xf numFmtId="0" fontId="19" fillId="4" borderId="8" xfId="8" applyFont="1" applyFill="1" applyBorder="1" applyAlignment="1" applyProtection="1">
      <alignment horizontal="center" vertical="center" wrapText="1"/>
      <protection hidden="1"/>
    </xf>
    <xf numFmtId="0" fontId="19" fillId="4" borderId="0" xfId="8" applyFont="1" applyFill="1" applyAlignment="1" applyProtection="1">
      <alignment horizontal="center" vertical="center" wrapText="1"/>
      <protection hidden="1"/>
    </xf>
    <xf numFmtId="0" fontId="19" fillId="4" borderId="7" xfId="8" applyFont="1" applyFill="1" applyBorder="1" applyAlignment="1" applyProtection="1">
      <alignment horizontal="center" vertical="center" wrapText="1"/>
      <protection hidden="1"/>
    </xf>
    <xf numFmtId="0" fontId="40" fillId="4" borderId="15" xfId="0" applyFont="1" applyFill="1" applyBorder="1" applyAlignment="1">
      <alignment horizontal="center"/>
    </xf>
    <xf numFmtId="0" fontId="40" fillId="4" borderId="12" xfId="0" applyFont="1" applyFill="1" applyBorder="1" applyAlignment="1">
      <alignment horizontal="center"/>
    </xf>
    <xf numFmtId="2" fontId="38" fillId="0" borderId="14" xfId="1" applyNumberFormat="1" applyFont="1" applyBorder="1" applyAlignment="1">
      <alignment horizontal="center" vertical="center"/>
    </xf>
    <xf numFmtId="2" fontId="38" fillId="0" borderId="16" xfId="1" applyNumberFormat="1" applyFont="1" applyBorder="1" applyAlignment="1">
      <alignment horizontal="center" vertical="center"/>
    </xf>
    <xf numFmtId="171" fontId="38" fillId="0" borderId="14" xfId="1" applyNumberFormat="1" applyFont="1" applyBorder="1" applyAlignment="1">
      <alignment horizontal="center" vertical="center"/>
    </xf>
    <xf numFmtId="171" fontId="38" fillId="0" borderId="16" xfId="1" applyNumberFormat="1" applyFont="1" applyBorder="1" applyAlignment="1">
      <alignment horizontal="center" vertical="center"/>
    </xf>
  </cellXfs>
  <cellStyles count="13">
    <cellStyle name="Comma" xfId="1" builtinId="3"/>
    <cellStyle name="Comma 9" xfId="2" xr:uid="{00000000-0005-0000-0000-000001000000}"/>
    <cellStyle name="Currency" xfId="3" builtinId="4"/>
    <cellStyle name="Currency 2 2" xfId="4" xr:uid="{00000000-0005-0000-0000-000003000000}"/>
    <cellStyle name="Hyperlink" xfId="5" builtinId="8"/>
    <cellStyle name="Hyperlink 2" xfId="6" xr:uid="{00000000-0005-0000-0000-000005000000}"/>
    <cellStyle name="Normal" xfId="0" builtinId="0"/>
    <cellStyle name="Normal 2" xfId="7" xr:uid="{00000000-0005-0000-0000-000007000000}"/>
    <cellStyle name="Normal 2 2" xfId="8" xr:uid="{00000000-0005-0000-0000-000008000000}"/>
    <cellStyle name="Normal 2 3" xfId="9" xr:uid="{00000000-0005-0000-0000-000009000000}"/>
    <cellStyle name="Normal_Lookup" xfId="10" xr:uid="{00000000-0005-0000-0000-00000A000000}"/>
    <cellStyle name="Percent" xfId="11" builtinId="5"/>
    <cellStyle name="Percent 9" xfId="12" xr:uid="{00000000-0005-0000-0000-00000C000000}"/>
  </cellStyles>
  <dxfs count="14">
    <dxf>
      <font>
        <color auto="1"/>
      </font>
      <border>
        <left style="thin">
          <color indexed="64"/>
        </left>
        <right style="thin">
          <color indexed="64"/>
        </right>
        <top style="thin">
          <color indexed="64"/>
        </top>
        <bottom style="thin">
          <color indexed="64"/>
        </bottom>
      </border>
    </dxf>
    <dxf>
      <font>
        <color auto="1"/>
      </font>
    </dxf>
    <dxf>
      <font>
        <color auto="1"/>
      </font>
    </dxf>
    <dxf>
      <font>
        <color auto="1"/>
      </font>
    </dxf>
    <dxf>
      <font>
        <color theme="1"/>
      </font>
      <border>
        <left style="thin">
          <color indexed="64"/>
        </left>
        <right style="thin">
          <color indexed="64"/>
        </right>
        <top style="thin">
          <color indexed="64"/>
        </top>
        <bottom style="thin">
          <color indexed="64"/>
        </bottom>
      </border>
    </dxf>
    <dxf>
      <font>
        <color auto="1"/>
      </font>
      <fill>
        <patternFill>
          <bgColor theme="0" tint="-0.14996795556505021"/>
        </patternFill>
      </fill>
      <border>
        <left style="thin">
          <color indexed="64"/>
        </left>
        <right style="thin">
          <color indexed="64"/>
        </right>
        <top style="thin">
          <color indexed="64"/>
        </top>
        <bottom style="thin">
          <color indexed="64"/>
        </bottom>
      </border>
    </dxf>
    <dxf>
      <font>
        <color auto="1"/>
      </font>
    </dxf>
    <dxf>
      <font>
        <color auto="1"/>
      </font>
    </dxf>
    <dxf>
      <font>
        <color auto="1"/>
      </font>
    </dxf>
    <dxf>
      <font>
        <color auto="1"/>
      </font>
    </dxf>
    <dxf>
      <font>
        <color auto="1"/>
      </font>
    </dxf>
    <dxf>
      <font>
        <color auto="1"/>
      </font>
    </dxf>
    <dxf>
      <font>
        <color auto="1"/>
      </font>
    </dxf>
    <dxf>
      <font>
        <color theme="0" tint="-0.14996795556505021"/>
      </font>
    </dxf>
  </dxfs>
  <tableStyles count="0" defaultTableStyle="TableStyleMedium2" defaultPivotStyle="PivotStyleLight16"/>
  <colors>
    <mruColors>
      <color rgb="FF142C4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GBox"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jpeg"/><Relationship Id="rId20" Type="http://schemas.openxmlformats.org/officeDocument/2006/relationships/image" Target="../media/image21.jpe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jpe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35.png"/><Relationship Id="rId18" Type="http://schemas.openxmlformats.org/officeDocument/2006/relationships/image" Target="../media/image39.png"/><Relationship Id="rId3" Type="http://schemas.openxmlformats.org/officeDocument/2006/relationships/image" Target="../media/image25.png"/><Relationship Id="rId21" Type="http://schemas.openxmlformats.org/officeDocument/2006/relationships/image" Target="../media/image42.png"/><Relationship Id="rId7" Type="http://schemas.openxmlformats.org/officeDocument/2006/relationships/image" Target="../media/image29.jpeg"/><Relationship Id="rId12" Type="http://schemas.openxmlformats.org/officeDocument/2006/relationships/image" Target="../media/image34.png"/><Relationship Id="rId17" Type="http://schemas.openxmlformats.org/officeDocument/2006/relationships/image" Target="../media/image38.png"/><Relationship Id="rId2" Type="http://schemas.openxmlformats.org/officeDocument/2006/relationships/image" Target="../media/image24.png"/><Relationship Id="rId16" Type="http://schemas.openxmlformats.org/officeDocument/2006/relationships/image" Target="../media/image37.jpeg"/><Relationship Id="rId20" Type="http://schemas.openxmlformats.org/officeDocument/2006/relationships/image" Target="../media/image41.jpeg"/><Relationship Id="rId1" Type="http://schemas.openxmlformats.org/officeDocument/2006/relationships/image" Target="../media/image23.png"/><Relationship Id="rId6" Type="http://schemas.openxmlformats.org/officeDocument/2006/relationships/image" Target="../media/image28.png"/><Relationship Id="rId11" Type="http://schemas.openxmlformats.org/officeDocument/2006/relationships/image" Target="../media/image33.png"/><Relationship Id="rId24" Type="http://schemas.openxmlformats.org/officeDocument/2006/relationships/image" Target="../media/image1.png"/><Relationship Id="rId5" Type="http://schemas.openxmlformats.org/officeDocument/2006/relationships/image" Target="../media/image27.png"/><Relationship Id="rId15" Type="http://schemas.openxmlformats.org/officeDocument/2006/relationships/image" Target="../media/image16.png"/><Relationship Id="rId23" Type="http://schemas.openxmlformats.org/officeDocument/2006/relationships/image" Target="../media/image44.png"/><Relationship Id="rId10" Type="http://schemas.openxmlformats.org/officeDocument/2006/relationships/image" Target="../media/image32.png"/><Relationship Id="rId19" Type="http://schemas.openxmlformats.org/officeDocument/2006/relationships/image" Target="../media/image40.png"/><Relationship Id="rId4" Type="http://schemas.openxmlformats.org/officeDocument/2006/relationships/image" Target="../media/image26.png"/><Relationship Id="rId9" Type="http://schemas.openxmlformats.org/officeDocument/2006/relationships/image" Target="../media/image31.png"/><Relationship Id="rId14" Type="http://schemas.openxmlformats.org/officeDocument/2006/relationships/image" Target="../media/image36.png"/><Relationship Id="rId22" Type="http://schemas.openxmlformats.org/officeDocument/2006/relationships/image" Target="../media/image4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21272500</xdr:colOff>
          <xdr:row>20</xdr:row>
          <xdr:rowOff>-10407650</xdr:rowOff>
        </xdr:from>
        <xdr:to>
          <xdr:col>9</xdr:col>
          <xdr:colOff>1057275</xdr:colOff>
          <xdr:row>23</xdr:row>
          <xdr:rowOff>0</xdr:rowOff>
        </xdr:to>
        <xdr:sp macro="" textlink="">
          <xdr:nvSpPr>
            <xdr:cNvPr id="19562" name="Group Box 1130" hidden="1">
              <a:extLst>
                <a:ext uri="{63B3BB69-23CF-44E3-9099-C40C66FF867C}">
                  <a14:compatExt spid="_x0000_s19562"/>
                </a:ext>
                <a:ext uri="{FF2B5EF4-FFF2-40B4-BE49-F238E27FC236}">
                  <a16:creationId xmlns:a16="http://schemas.microsoft.com/office/drawing/2014/main" id="{00000000-0008-0000-0000-00006A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1130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-22415500</xdr:colOff>
          <xdr:row>16</xdr:row>
          <xdr:rowOff>9137650</xdr:rowOff>
        </xdr:from>
        <xdr:to>
          <xdr:col>14</xdr:col>
          <xdr:colOff>3175</xdr:colOff>
          <xdr:row>22</xdr:row>
          <xdr:rowOff>3175</xdr:rowOff>
        </xdr:to>
        <xdr:sp macro="" textlink="">
          <xdr:nvSpPr>
            <xdr:cNvPr id="19563" name="Group Box 1131" hidden="1">
              <a:extLst>
                <a:ext uri="{63B3BB69-23CF-44E3-9099-C40C66FF867C}">
                  <a14:compatExt spid="_x0000_s19563"/>
                </a:ext>
                <a:ext uri="{FF2B5EF4-FFF2-40B4-BE49-F238E27FC236}">
                  <a16:creationId xmlns:a16="http://schemas.microsoft.com/office/drawing/2014/main" id="{00000000-0008-0000-0000-00006B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1131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-12071350</xdr:colOff>
          <xdr:row>20</xdr:row>
          <xdr:rowOff>11690350</xdr:rowOff>
        </xdr:from>
        <xdr:to>
          <xdr:col>13</xdr:col>
          <xdr:colOff>0</xdr:colOff>
          <xdr:row>23</xdr:row>
          <xdr:rowOff>0</xdr:rowOff>
        </xdr:to>
        <xdr:sp macro="" textlink="">
          <xdr:nvSpPr>
            <xdr:cNvPr id="19755" name="Group Box 1323" hidden="1">
              <a:extLst>
                <a:ext uri="{63B3BB69-23CF-44E3-9099-C40C66FF867C}">
                  <a14:compatExt spid="_x0000_s19755"/>
                </a:ext>
                <a:ext uri="{FF2B5EF4-FFF2-40B4-BE49-F238E27FC236}">
                  <a16:creationId xmlns:a16="http://schemas.microsoft.com/office/drawing/2014/main" id="{00000000-0008-0000-0000-00002B4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1323</a:t>
              </a:r>
            </a:p>
          </xdr:txBody>
        </xdr:sp>
        <xdr:clientData/>
      </xdr:twoCellAnchor>
    </mc:Choice>
    <mc:Fallback/>
  </mc:AlternateContent>
  <xdr:twoCellAnchor editAs="oneCell">
    <xdr:from>
      <xdr:col>8</xdr:col>
      <xdr:colOff>400050</xdr:colOff>
      <xdr:row>0</xdr:row>
      <xdr:rowOff>228601</xdr:rowOff>
    </xdr:from>
    <xdr:to>
      <xdr:col>14</xdr:col>
      <xdr:colOff>82550</xdr:colOff>
      <xdr:row>1</xdr:row>
      <xdr:rowOff>486995</xdr:rowOff>
    </xdr:to>
    <xdr:pic>
      <xdr:nvPicPr>
        <xdr:cNvPr id="58505" name="Picture 1">
          <a:extLst>
            <a:ext uri="{FF2B5EF4-FFF2-40B4-BE49-F238E27FC236}">
              <a16:creationId xmlns:a16="http://schemas.microsoft.com/office/drawing/2014/main" id="{00000000-0008-0000-0000-000089E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76925" y="228601"/>
          <a:ext cx="4749800" cy="1020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895350</xdr:colOff>
      <xdr:row>0</xdr:row>
      <xdr:rowOff>239515</xdr:rowOff>
    </xdr:from>
    <xdr:to>
      <xdr:col>11</xdr:col>
      <xdr:colOff>0</xdr:colOff>
      <xdr:row>1</xdr:row>
      <xdr:rowOff>463550</xdr:rowOff>
    </xdr:to>
    <xdr:pic>
      <xdr:nvPicPr>
        <xdr:cNvPr id="59460" name="Picture 1">
          <a:extLst>
            <a:ext uri="{FF2B5EF4-FFF2-40B4-BE49-F238E27FC236}">
              <a16:creationId xmlns:a16="http://schemas.microsoft.com/office/drawing/2014/main" id="{00000000-0008-0000-0100-000044E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239515"/>
          <a:ext cx="4762500" cy="989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911225</xdr:colOff>
      <xdr:row>0</xdr:row>
      <xdr:rowOff>276225</xdr:rowOff>
    </xdr:from>
    <xdr:to>
      <xdr:col>11</xdr:col>
      <xdr:colOff>1216025</xdr:colOff>
      <xdr:row>1</xdr:row>
      <xdr:rowOff>501650</xdr:rowOff>
    </xdr:to>
    <xdr:pic>
      <xdr:nvPicPr>
        <xdr:cNvPr id="28275" name="Picture 1">
          <a:extLst>
            <a:ext uri="{FF2B5EF4-FFF2-40B4-BE49-F238E27FC236}">
              <a16:creationId xmlns:a16="http://schemas.microsoft.com/office/drawing/2014/main" id="{00000000-0008-0000-0200-000073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73750" y="276225"/>
          <a:ext cx="5019675" cy="98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0</xdr:colOff>
          <xdr:row>7</xdr:row>
          <xdr:rowOff>1149350</xdr:rowOff>
        </xdr:from>
        <xdr:to>
          <xdr:col>21</xdr:col>
          <xdr:colOff>0</xdr:colOff>
          <xdr:row>8</xdr:row>
          <xdr:rowOff>0</xdr:rowOff>
        </xdr:to>
        <xdr:sp macro="" textlink="">
          <xdr:nvSpPr>
            <xdr:cNvPr id="10921" name="Check Box 1705" hidden="1">
              <a:extLst>
                <a:ext uri="{63B3BB69-23CF-44E3-9099-C40C66FF867C}">
                  <a14:compatExt spid="_x0000_s10921"/>
                </a:ext>
                <a:ext uri="{FF2B5EF4-FFF2-40B4-BE49-F238E27FC236}">
                  <a16:creationId xmlns:a16="http://schemas.microsoft.com/office/drawing/2014/main" id="{00000000-0008-0000-0300-0000A92A00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977900</xdr:colOff>
          <xdr:row>15</xdr:row>
          <xdr:rowOff>1720850</xdr:rowOff>
        </xdr:from>
        <xdr:to>
          <xdr:col>21</xdr:col>
          <xdr:colOff>0</xdr:colOff>
          <xdr:row>16</xdr:row>
          <xdr:rowOff>0</xdr:rowOff>
        </xdr:to>
        <xdr:sp macro="" textlink="">
          <xdr:nvSpPr>
            <xdr:cNvPr id="26345" name="Check Box 9961" hidden="1">
              <a:extLst>
                <a:ext uri="{63B3BB69-23CF-44E3-9099-C40C66FF867C}">
                  <a14:compatExt spid="_x0000_s26345"/>
                </a:ext>
                <a:ext uri="{FF2B5EF4-FFF2-40B4-BE49-F238E27FC236}">
                  <a16:creationId xmlns:a16="http://schemas.microsoft.com/office/drawing/2014/main" id="{00000000-0008-0000-0300-0000E96600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1301750</xdr:colOff>
          <xdr:row>23</xdr:row>
          <xdr:rowOff>6350</xdr:rowOff>
        </xdr:from>
        <xdr:to>
          <xdr:col>21</xdr:col>
          <xdr:colOff>0</xdr:colOff>
          <xdr:row>24</xdr:row>
          <xdr:rowOff>0</xdr:rowOff>
        </xdr:to>
        <xdr:sp macro="" textlink="">
          <xdr:nvSpPr>
            <xdr:cNvPr id="26347" name="Check Box 9963" hidden="1">
              <a:extLst>
                <a:ext uri="{63B3BB69-23CF-44E3-9099-C40C66FF867C}">
                  <a14:compatExt spid="_x0000_s26347"/>
                </a:ext>
                <a:ext uri="{FF2B5EF4-FFF2-40B4-BE49-F238E27FC236}">
                  <a16:creationId xmlns:a16="http://schemas.microsoft.com/office/drawing/2014/main" id="{00000000-0008-0000-0300-0000EB6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806450</xdr:colOff>
          <xdr:row>47</xdr:row>
          <xdr:rowOff>292100</xdr:rowOff>
        </xdr:from>
        <xdr:to>
          <xdr:col>20</xdr:col>
          <xdr:colOff>1219200</xdr:colOff>
          <xdr:row>48</xdr:row>
          <xdr:rowOff>0</xdr:rowOff>
        </xdr:to>
        <xdr:sp macro="" textlink="">
          <xdr:nvSpPr>
            <xdr:cNvPr id="26369" name="Check Box 9985" hidden="1">
              <a:extLst>
                <a:ext uri="{63B3BB69-23CF-44E3-9099-C40C66FF867C}">
                  <a14:compatExt spid="_x0000_s26369"/>
                </a:ext>
                <a:ext uri="{FF2B5EF4-FFF2-40B4-BE49-F238E27FC236}">
                  <a16:creationId xmlns:a16="http://schemas.microsoft.com/office/drawing/2014/main" id="{00000000-0008-0000-0300-0000016700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685800</xdr:colOff>
          <xdr:row>79</xdr:row>
          <xdr:rowOff>1085850</xdr:rowOff>
        </xdr:from>
        <xdr:to>
          <xdr:col>20</xdr:col>
          <xdr:colOff>1219200</xdr:colOff>
          <xdr:row>80</xdr:row>
          <xdr:rowOff>0</xdr:rowOff>
        </xdr:to>
        <xdr:sp macro="" textlink="">
          <xdr:nvSpPr>
            <xdr:cNvPr id="26373" name="Check Box 9989" hidden="1">
              <a:extLst>
                <a:ext uri="{63B3BB69-23CF-44E3-9099-C40C66FF867C}">
                  <a14:compatExt spid="_x0000_s26373"/>
                </a:ext>
                <a:ext uri="{FF2B5EF4-FFF2-40B4-BE49-F238E27FC236}">
                  <a16:creationId xmlns:a16="http://schemas.microsoft.com/office/drawing/2014/main" id="{00000000-0008-0000-0300-0000056700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111</xdr:row>
          <xdr:rowOff>577850</xdr:rowOff>
        </xdr:from>
        <xdr:to>
          <xdr:col>21</xdr:col>
          <xdr:colOff>0</xdr:colOff>
          <xdr:row>112</xdr:row>
          <xdr:rowOff>0</xdr:rowOff>
        </xdr:to>
        <xdr:sp macro="" textlink="">
          <xdr:nvSpPr>
            <xdr:cNvPr id="26377" name="Check Box 9993" hidden="1">
              <a:extLst>
                <a:ext uri="{63B3BB69-23CF-44E3-9099-C40C66FF867C}">
                  <a14:compatExt spid="_x0000_s26377"/>
                </a:ext>
                <a:ext uri="{FF2B5EF4-FFF2-40B4-BE49-F238E27FC236}">
                  <a16:creationId xmlns:a16="http://schemas.microsoft.com/office/drawing/2014/main" id="{00000000-0008-0000-0300-0000096700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119</xdr:row>
          <xdr:rowOff>292100</xdr:rowOff>
        </xdr:from>
        <xdr:to>
          <xdr:col>21</xdr:col>
          <xdr:colOff>0</xdr:colOff>
          <xdr:row>120</xdr:row>
          <xdr:rowOff>0</xdr:rowOff>
        </xdr:to>
        <xdr:sp macro="" textlink="">
          <xdr:nvSpPr>
            <xdr:cNvPr id="26378" name="Check Box 9994" hidden="1">
              <a:extLst>
                <a:ext uri="{63B3BB69-23CF-44E3-9099-C40C66FF867C}">
                  <a14:compatExt spid="_x0000_s26378"/>
                </a:ext>
                <a:ext uri="{FF2B5EF4-FFF2-40B4-BE49-F238E27FC236}">
                  <a16:creationId xmlns:a16="http://schemas.microsoft.com/office/drawing/2014/main" id="{00000000-0008-0000-0300-00000A6700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127</xdr:row>
          <xdr:rowOff>577850</xdr:rowOff>
        </xdr:from>
        <xdr:to>
          <xdr:col>21</xdr:col>
          <xdr:colOff>0</xdr:colOff>
          <xdr:row>128</xdr:row>
          <xdr:rowOff>0</xdr:rowOff>
        </xdr:to>
        <xdr:sp macro="" textlink="">
          <xdr:nvSpPr>
            <xdr:cNvPr id="26379" name="Check Box 9995" hidden="1">
              <a:extLst>
                <a:ext uri="{63B3BB69-23CF-44E3-9099-C40C66FF867C}">
                  <a14:compatExt spid="_x0000_s26379"/>
                </a:ext>
                <a:ext uri="{FF2B5EF4-FFF2-40B4-BE49-F238E27FC236}">
                  <a16:creationId xmlns:a16="http://schemas.microsoft.com/office/drawing/2014/main" id="{00000000-0008-0000-0300-00000B6700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135</xdr:row>
          <xdr:rowOff>565150</xdr:rowOff>
        </xdr:from>
        <xdr:to>
          <xdr:col>21</xdr:col>
          <xdr:colOff>0</xdr:colOff>
          <xdr:row>136</xdr:row>
          <xdr:rowOff>0</xdr:rowOff>
        </xdr:to>
        <xdr:sp macro="" textlink="">
          <xdr:nvSpPr>
            <xdr:cNvPr id="26380" name="Check Box 9996" hidden="1">
              <a:extLst>
                <a:ext uri="{63B3BB69-23CF-44E3-9099-C40C66FF867C}">
                  <a14:compatExt spid="_x0000_s26380"/>
                </a:ext>
                <a:ext uri="{FF2B5EF4-FFF2-40B4-BE49-F238E27FC236}">
                  <a16:creationId xmlns:a16="http://schemas.microsoft.com/office/drawing/2014/main" id="{00000000-0008-0000-0300-00000C6700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143</xdr:row>
          <xdr:rowOff>660400</xdr:rowOff>
        </xdr:from>
        <xdr:to>
          <xdr:col>21</xdr:col>
          <xdr:colOff>0</xdr:colOff>
          <xdr:row>144</xdr:row>
          <xdr:rowOff>0</xdr:rowOff>
        </xdr:to>
        <xdr:sp macro="" textlink="">
          <xdr:nvSpPr>
            <xdr:cNvPr id="26381" name="Check Box 9997" hidden="1">
              <a:extLst>
                <a:ext uri="{63B3BB69-23CF-44E3-9099-C40C66FF867C}">
                  <a14:compatExt spid="_x0000_s26381"/>
                </a:ext>
                <a:ext uri="{FF2B5EF4-FFF2-40B4-BE49-F238E27FC236}">
                  <a16:creationId xmlns:a16="http://schemas.microsoft.com/office/drawing/2014/main" id="{00000000-0008-0000-0300-00000D6700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151</xdr:row>
          <xdr:rowOff>374650</xdr:rowOff>
        </xdr:from>
        <xdr:to>
          <xdr:col>21</xdr:col>
          <xdr:colOff>0</xdr:colOff>
          <xdr:row>152</xdr:row>
          <xdr:rowOff>0</xdr:rowOff>
        </xdr:to>
        <xdr:sp macro="" textlink="">
          <xdr:nvSpPr>
            <xdr:cNvPr id="26382" name="Check Box 9998" hidden="1">
              <a:extLst>
                <a:ext uri="{63B3BB69-23CF-44E3-9099-C40C66FF867C}">
                  <a14:compatExt spid="_x0000_s26382"/>
                </a:ext>
                <a:ext uri="{FF2B5EF4-FFF2-40B4-BE49-F238E27FC236}">
                  <a16:creationId xmlns:a16="http://schemas.microsoft.com/office/drawing/2014/main" id="{00000000-0008-0000-0300-00000E6700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159</xdr:row>
          <xdr:rowOff>577850</xdr:rowOff>
        </xdr:from>
        <xdr:to>
          <xdr:col>21</xdr:col>
          <xdr:colOff>0</xdr:colOff>
          <xdr:row>160</xdr:row>
          <xdr:rowOff>0</xdr:rowOff>
        </xdr:to>
        <xdr:sp macro="" textlink="">
          <xdr:nvSpPr>
            <xdr:cNvPr id="26383" name="Check Box 9999" hidden="1">
              <a:extLst>
                <a:ext uri="{63B3BB69-23CF-44E3-9099-C40C66FF867C}">
                  <a14:compatExt spid="_x0000_s26383"/>
                </a:ext>
                <a:ext uri="{FF2B5EF4-FFF2-40B4-BE49-F238E27FC236}">
                  <a16:creationId xmlns:a16="http://schemas.microsoft.com/office/drawing/2014/main" id="{00000000-0008-0000-0300-00000F6700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31</xdr:row>
          <xdr:rowOff>292100</xdr:rowOff>
        </xdr:from>
        <xdr:to>
          <xdr:col>21</xdr:col>
          <xdr:colOff>0</xdr:colOff>
          <xdr:row>32</xdr:row>
          <xdr:rowOff>0</xdr:rowOff>
        </xdr:to>
        <xdr:sp macro="" textlink="">
          <xdr:nvSpPr>
            <xdr:cNvPr id="26400" name="Check Box 10016" hidden="1">
              <a:extLst>
                <a:ext uri="{63B3BB69-23CF-44E3-9099-C40C66FF867C}">
                  <a14:compatExt spid="_x0000_s26400"/>
                </a:ext>
                <a:ext uri="{FF2B5EF4-FFF2-40B4-BE49-F238E27FC236}">
                  <a16:creationId xmlns:a16="http://schemas.microsoft.com/office/drawing/2014/main" id="{00000000-0008-0000-0300-0000206700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260350</xdr:colOff>
          <xdr:row>39</xdr:row>
          <xdr:rowOff>6350</xdr:rowOff>
        </xdr:from>
        <xdr:to>
          <xdr:col>21</xdr:col>
          <xdr:colOff>104775</xdr:colOff>
          <xdr:row>40</xdr:row>
          <xdr:rowOff>0</xdr:rowOff>
        </xdr:to>
        <xdr:sp macro="" textlink="">
          <xdr:nvSpPr>
            <xdr:cNvPr id="26402" name="Check Box 10018" hidden="1">
              <a:extLst>
                <a:ext uri="{63B3BB69-23CF-44E3-9099-C40C66FF867C}">
                  <a14:compatExt spid="_x0000_s26402"/>
                </a:ext>
                <a:ext uri="{FF2B5EF4-FFF2-40B4-BE49-F238E27FC236}">
                  <a16:creationId xmlns:a16="http://schemas.microsoft.com/office/drawing/2014/main" id="{00000000-0008-0000-0300-0000226700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55</xdr:row>
          <xdr:rowOff>660400</xdr:rowOff>
        </xdr:from>
        <xdr:to>
          <xdr:col>21</xdr:col>
          <xdr:colOff>0</xdr:colOff>
          <xdr:row>56</xdr:row>
          <xdr:rowOff>0</xdr:rowOff>
        </xdr:to>
        <xdr:sp macro="" textlink="">
          <xdr:nvSpPr>
            <xdr:cNvPr id="26404" name="Check Box 10020" hidden="1">
              <a:extLst>
                <a:ext uri="{63B3BB69-23CF-44E3-9099-C40C66FF867C}">
                  <a14:compatExt spid="_x0000_s26404"/>
                </a:ext>
                <a:ext uri="{FF2B5EF4-FFF2-40B4-BE49-F238E27FC236}">
                  <a16:creationId xmlns:a16="http://schemas.microsoft.com/office/drawing/2014/main" id="{00000000-0008-0000-0300-0000246700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87</xdr:row>
          <xdr:rowOff>768350</xdr:rowOff>
        </xdr:from>
        <xdr:to>
          <xdr:col>21</xdr:col>
          <xdr:colOff>0</xdr:colOff>
          <xdr:row>88</xdr:row>
          <xdr:rowOff>0</xdr:rowOff>
        </xdr:to>
        <xdr:sp macro="" textlink="">
          <xdr:nvSpPr>
            <xdr:cNvPr id="26407" name="Check Box 10023" hidden="1">
              <a:extLst>
                <a:ext uri="{63B3BB69-23CF-44E3-9099-C40C66FF867C}">
                  <a14:compatExt spid="_x0000_s26407"/>
                </a:ext>
                <a:ext uri="{FF2B5EF4-FFF2-40B4-BE49-F238E27FC236}">
                  <a16:creationId xmlns:a16="http://schemas.microsoft.com/office/drawing/2014/main" id="{00000000-0008-0000-0300-0000276700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95</xdr:row>
          <xdr:rowOff>660400</xdr:rowOff>
        </xdr:from>
        <xdr:to>
          <xdr:col>21</xdr:col>
          <xdr:colOff>0</xdr:colOff>
          <xdr:row>96</xdr:row>
          <xdr:rowOff>0</xdr:rowOff>
        </xdr:to>
        <xdr:sp macro="" textlink="">
          <xdr:nvSpPr>
            <xdr:cNvPr id="26408" name="Check Box 10024" hidden="1">
              <a:extLst>
                <a:ext uri="{63B3BB69-23CF-44E3-9099-C40C66FF867C}">
                  <a14:compatExt spid="_x0000_s26408"/>
                </a:ext>
                <a:ext uri="{FF2B5EF4-FFF2-40B4-BE49-F238E27FC236}">
                  <a16:creationId xmlns:a16="http://schemas.microsoft.com/office/drawing/2014/main" id="{00000000-0008-0000-0300-0000286700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103</xdr:row>
          <xdr:rowOff>514350</xdr:rowOff>
        </xdr:from>
        <xdr:to>
          <xdr:col>21</xdr:col>
          <xdr:colOff>0</xdr:colOff>
          <xdr:row>104</xdr:row>
          <xdr:rowOff>0</xdr:rowOff>
        </xdr:to>
        <xdr:sp macro="" textlink="">
          <xdr:nvSpPr>
            <xdr:cNvPr id="26409" name="Check Box 10025" hidden="1">
              <a:extLst>
                <a:ext uri="{63B3BB69-23CF-44E3-9099-C40C66FF867C}">
                  <a14:compatExt spid="_x0000_s26409"/>
                </a:ext>
                <a:ext uri="{FF2B5EF4-FFF2-40B4-BE49-F238E27FC236}">
                  <a16:creationId xmlns:a16="http://schemas.microsoft.com/office/drawing/2014/main" id="{00000000-0008-0000-0300-0000296700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63</xdr:row>
          <xdr:rowOff>990600</xdr:rowOff>
        </xdr:from>
        <xdr:to>
          <xdr:col>21</xdr:col>
          <xdr:colOff>0</xdr:colOff>
          <xdr:row>64</xdr:row>
          <xdr:rowOff>0</xdr:rowOff>
        </xdr:to>
        <xdr:sp macro="" textlink="">
          <xdr:nvSpPr>
            <xdr:cNvPr id="26423" name="Check Box 10039" hidden="1">
              <a:extLst>
                <a:ext uri="{63B3BB69-23CF-44E3-9099-C40C66FF867C}">
                  <a14:compatExt spid="_x0000_s26423"/>
                </a:ext>
                <a:ext uri="{FF2B5EF4-FFF2-40B4-BE49-F238E27FC236}">
                  <a16:creationId xmlns:a16="http://schemas.microsoft.com/office/drawing/2014/main" id="{00000000-0008-0000-0300-0000376700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71</xdr:row>
          <xdr:rowOff>1295400</xdr:rowOff>
        </xdr:from>
        <xdr:to>
          <xdr:col>21</xdr:col>
          <xdr:colOff>9525</xdr:colOff>
          <xdr:row>72</xdr:row>
          <xdr:rowOff>0</xdr:rowOff>
        </xdr:to>
        <xdr:sp macro="" textlink="">
          <xdr:nvSpPr>
            <xdr:cNvPr id="26426" name="Check Box 10042" hidden="1">
              <a:extLst>
                <a:ext uri="{63B3BB69-23CF-44E3-9099-C40C66FF867C}">
                  <a14:compatExt spid="_x0000_s26426"/>
                </a:ext>
                <a:ext uri="{FF2B5EF4-FFF2-40B4-BE49-F238E27FC236}">
                  <a16:creationId xmlns:a16="http://schemas.microsoft.com/office/drawing/2014/main" id="{00000000-0008-0000-0300-00003A6700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editAs="oneCell">
    <xdr:from>
      <xdr:col>2</xdr:col>
      <xdr:colOff>1676400</xdr:colOff>
      <xdr:row>9</xdr:row>
      <xdr:rowOff>2768600</xdr:rowOff>
    </xdr:from>
    <xdr:to>
      <xdr:col>6</xdr:col>
      <xdr:colOff>38100</xdr:colOff>
      <xdr:row>14</xdr:row>
      <xdr:rowOff>0</xdr:rowOff>
    </xdr:to>
    <xdr:pic>
      <xdr:nvPicPr>
        <xdr:cNvPr id="64292" name="Picture 1">
          <a:extLst>
            <a:ext uri="{FF2B5EF4-FFF2-40B4-BE49-F238E27FC236}">
              <a16:creationId xmlns:a16="http://schemas.microsoft.com/office/drawing/2014/main" id="{00000000-0008-0000-0300-000024F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191000"/>
          <a:ext cx="216535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1263650</xdr:colOff>
      <xdr:row>17</xdr:row>
      <xdr:rowOff>1720850</xdr:rowOff>
    </xdr:from>
    <xdr:to>
      <xdr:col>6</xdr:col>
      <xdr:colOff>38100</xdr:colOff>
      <xdr:row>22</xdr:row>
      <xdr:rowOff>0</xdr:rowOff>
    </xdr:to>
    <xdr:pic>
      <xdr:nvPicPr>
        <xdr:cNvPr id="64293" name="Picture 2">
          <a:extLst>
            <a:ext uri="{FF2B5EF4-FFF2-40B4-BE49-F238E27FC236}">
              <a16:creationId xmlns:a16="http://schemas.microsoft.com/office/drawing/2014/main" id="{00000000-0008-0000-0300-000025F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8950" y="6858000"/>
          <a:ext cx="2165350" cy="127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2095500</xdr:colOff>
      <xdr:row>25</xdr:row>
      <xdr:rowOff>1282700</xdr:rowOff>
    </xdr:from>
    <xdr:to>
      <xdr:col>6</xdr:col>
      <xdr:colOff>38100</xdr:colOff>
      <xdr:row>30</xdr:row>
      <xdr:rowOff>0</xdr:rowOff>
    </xdr:to>
    <xdr:pic>
      <xdr:nvPicPr>
        <xdr:cNvPr id="64294" name="Picture 3">
          <a:extLst>
            <a:ext uri="{FF2B5EF4-FFF2-40B4-BE49-F238E27FC236}">
              <a16:creationId xmlns:a16="http://schemas.microsoft.com/office/drawing/2014/main" id="{00000000-0008-0000-0300-000026F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950" y="9220200"/>
          <a:ext cx="2165350" cy="127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33</xdr:row>
      <xdr:rowOff>1917700</xdr:rowOff>
    </xdr:from>
    <xdr:to>
      <xdr:col>6</xdr:col>
      <xdr:colOff>38100</xdr:colOff>
      <xdr:row>38</xdr:row>
      <xdr:rowOff>0</xdr:rowOff>
    </xdr:to>
    <xdr:pic>
      <xdr:nvPicPr>
        <xdr:cNvPr id="64295" name="Picture 5">
          <a:extLst>
            <a:ext uri="{FF2B5EF4-FFF2-40B4-BE49-F238E27FC236}">
              <a16:creationId xmlns:a16="http://schemas.microsoft.com/office/drawing/2014/main" id="{00000000-0008-0000-0300-000027FB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7800" y="11582400"/>
          <a:ext cx="2476500" cy="127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273050</xdr:colOff>
      <xdr:row>42</xdr:row>
      <xdr:rowOff>190500</xdr:rowOff>
    </xdr:from>
    <xdr:to>
      <xdr:col>6</xdr:col>
      <xdr:colOff>38100</xdr:colOff>
      <xdr:row>45</xdr:row>
      <xdr:rowOff>0</xdr:rowOff>
    </xdr:to>
    <xdr:pic>
      <xdr:nvPicPr>
        <xdr:cNvPr id="64296" name="Picture 6">
          <a:extLst>
            <a:ext uri="{FF2B5EF4-FFF2-40B4-BE49-F238E27FC236}">
              <a16:creationId xmlns:a16="http://schemas.microsoft.com/office/drawing/2014/main" id="{00000000-0008-0000-0300-000028F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0850" y="14135100"/>
          <a:ext cx="22034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1047750</xdr:colOff>
      <xdr:row>49</xdr:row>
      <xdr:rowOff>171450</xdr:rowOff>
    </xdr:from>
    <xdr:to>
      <xdr:col>6</xdr:col>
      <xdr:colOff>38100</xdr:colOff>
      <xdr:row>55</xdr:row>
      <xdr:rowOff>0</xdr:rowOff>
    </xdr:to>
    <xdr:pic>
      <xdr:nvPicPr>
        <xdr:cNvPr id="64297" name="Picture 7">
          <a:extLst>
            <a:ext uri="{FF2B5EF4-FFF2-40B4-BE49-F238E27FC236}">
              <a16:creationId xmlns:a16="http://schemas.microsoft.com/office/drawing/2014/main" id="{00000000-0008-0000-0300-000029F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00100" y="16211550"/>
          <a:ext cx="1854200" cy="175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1123950</xdr:colOff>
      <xdr:row>57</xdr:row>
      <xdr:rowOff>2197100</xdr:rowOff>
    </xdr:from>
    <xdr:to>
      <xdr:col>6</xdr:col>
      <xdr:colOff>38100</xdr:colOff>
      <xdr:row>62</xdr:row>
      <xdr:rowOff>0</xdr:rowOff>
    </xdr:to>
    <xdr:pic>
      <xdr:nvPicPr>
        <xdr:cNvPr id="64298" name="Picture 8">
          <a:extLst>
            <a:ext uri="{FF2B5EF4-FFF2-40B4-BE49-F238E27FC236}">
              <a16:creationId xmlns:a16="http://schemas.microsoft.com/office/drawing/2014/main" id="{00000000-0008-0000-0300-00002AF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88950" y="18948400"/>
          <a:ext cx="2165350" cy="127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1263650</xdr:colOff>
      <xdr:row>65</xdr:row>
      <xdr:rowOff>2622550</xdr:rowOff>
    </xdr:from>
    <xdr:to>
      <xdr:col>6</xdr:col>
      <xdr:colOff>38100</xdr:colOff>
      <xdr:row>70</xdr:row>
      <xdr:rowOff>0</xdr:rowOff>
    </xdr:to>
    <xdr:pic>
      <xdr:nvPicPr>
        <xdr:cNvPr id="64299" name="Picture 9">
          <a:extLst>
            <a:ext uri="{FF2B5EF4-FFF2-40B4-BE49-F238E27FC236}">
              <a16:creationId xmlns:a16="http://schemas.microsoft.com/office/drawing/2014/main" id="{00000000-0008-0000-0300-00002BF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88950" y="21450300"/>
          <a:ext cx="2165350" cy="127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273050</xdr:colOff>
      <xdr:row>81</xdr:row>
      <xdr:rowOff>2317750</xdr:rowOff>
    </xdr:from>
    <xdr:to>
      <xdr:col>6</xdr:col>
      <xdr:colOff>38100</xdr:colOff>
      <xdr:row>86</xdr:row>
      <xdr:rowOff>0</xdr:rowOff>
    </xdr:to>
    <xdr:pic>
      <xdr:nvPicPr>
        <xdr:cNvPr id="64300" name="Picture 10">
          <a:extLst>
            <a:ext uri="{FF2B5EF4-FFF2-40B4-BE49-F238E27FC236}">
              <a16:creationId xmlns:a16="http://schemas.microsoft.com/office/drawing/2014/main" id="{00000000-0008-0000-0300-00002CFB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2000" y="26454100"/>
          <a:ext cx="1892300" cy="127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889000</xdr:colOff>
      <xdr:row>73</xdr:row>
      <xdr:rowOff>2622550</xdr:rowOff>
    </xdr:from>
    <xdr:to>
      <xdr:col>6</xdr:col>
      <xdr:colOff>38100</xdr:colOff>
      <xdr:row>77</xdr:row>
      <xdr:rowOff>0</xdr:rowOff>
    </xdr:to>
    <xdr:pic>
      <xdr:nvPicPr>
        <xdr:cNvPr id="64301" name="Picture 11">
          <a:extLst>
            <a:ext uri="{FF2B5EF4-FFF2-40B4-BE49-F238E27FC236}">
              <a16:creationId xmlns:a16="http://schemas.microsoft.com/office/drawing/2014/main" id="{00000000-0008-0000-0300-00002DFB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88950" y="23952200"/>
          <a:ext cx="216535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177800</xdr:colOff>
      <xdr:row>89</xdr:row>
      <xdr:rowOff>2584450</xdr:rowOff>
    </xdr:from>
    <xdr:to>
      <xdr:col>6</xdr:col>
      <xdr:colOff>38100</xdr:colOff>
      <xdr:row>94</xdr:row>
      <xdr:rowOff>0</xdr:rowOff>
    </xdr:to>
    <xdr:pic>
      <xdr:nvPicPr>
        <xdr:cNvPr id="64302" name="Picture 12">
          <a:extLst>
            <a:ext uri="{FF2B5EF4-FFF2-40B4-BE49-F238E27FC236}">
              <a16:creationId xmlns:a16="http://schemas.microsoft.com/office/drawing/2014/main" id="{00000000-0008-0000-0300-00002EF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66750" y="28956000"/>
          <a:ext cx="1987550" cy="127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273050</xdr:colOff>
      <xdr:row>97</xdr:row>
      <xdr:rowOff>2317750</xdr:rowOff>
    </xdr:from>
    <xdr:to>
      <xdr:col>6</xdr:col>
      <xdr:colOff>38100</xdr:colOff>
      <xdr:row>102</xdr:row>
      <xdr:rowOff>0</xdr:rowOff>
    </xdr:to>
    <xdr:pic>
      <xdr:nvPicPr>
        <xdr:cNvPr id="64303" name="Picture 13">
          <a:extLst>
            <a:ext uri="{FF2B5EF4-FFF2-40B4-BE49-F238E27FC236}">
              <a16:creationId xmlns:a16="http://schemas.microsoft.com/office/drawing/2014/main" id="{00000000-0008-0000-0300-00002FF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00" y="31457900"/>
          <a:ext cx="1892300" cy="127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1441450</xdr:colOff>
      <xdr:row>105</xdr:row>
      <xdr:rowOff>292100</xdr:rowOff>
    </xdr:from>
    <xdr:to>
      <xdr:col>6</xdr:col>
      <xdr:colOff>38100</xdr:colOff>
      <xdr:row>110</xdr:row>
      <xdr:rowOff>0</xdr:rowOff>
    </xdr:to>
    <xdr:pic>
      <xdr:nvPicPr>
        <xdr:cNvPr id="64304" name="Picture 14">
          <a:extLst>
            <a:ext uri="{FF2B5EF4-FFF2-40B4-BE49-F238E27FC236}">
              <a16:creationId xmlns:a16="http://schemas.microsoft.com/office/drawing/2014/main" id="{00000000-0008-0000-0300-000030FB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88950" y="33845500"/>
          <a:ext cx="2165350" cy="135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1536700</xdr:colOff>
      <xdr:row>113</xdr:row>
      <xdr:rowOff>292100</xdr:rowOff>
    </xdr:from>
    <xdr:to>
      <xdr:col>6</xdr:col>
      <xdr:colOff>38100</xdr:colOff>
      <xdr:row>118</xdr:row>
      <xdr:rowOff>0</xdr:rowOff>
    </xdr:to>
    <xdr:pic>
      <xdr:nvPicPr>
        <xdr:cNvPr id="64305" name="Picture 15">
          <a:extLst>
            <a:ext uri="{FF2B5EF4-FFF2-40B4-BE49-F238E27FC236}">
              <a16:creationId xmlns:a16="http://schemas.microsoft.com/office/drawing/2014/main" id="{00000000-0008-0000-0300-000031FB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88950" y="36322000"/>
          <a:ext cx="2165350" cy="135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1536700</xdr:colOff>
      <xdr:row>121</xdr:row>
      <xdr:rowOff>1943100</xdr:rowOff>
    </xdr:from>
    <xdr:to>
      <xdr:col>6</xdr:col>
      <xdr:colOff>38100</xdr:colOff>
      <xdr:row>126</xdr:row>
      <xdr:rowOff>0</xdr:rowOff>
    </xdr:to>
    <xdr:pic>
      <xdr:nvPicPr>
        <xdr:cNvPr id="64306" name="Picture 16">
          <a:extLst>
            <a:ext uri="{FF2B5EF4-FFF2-40B4-BE49-F238E27FC236}">
              <a16:creationId xmlns:a16="http://schemas.microsoft.com/office/drawing/2014/main" id="{00000000-0008-0000-0300-000032FB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88950" y="38887400"/>
          <a:ext cx="2165350" cy="127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590550</xdr:colOff>
      <xdr:row>137</xdr:row>
      <xdr:rowOff>1466850</xdr:rowOff>
    </xdr:from>
    <xdr:to>
      <xdr:col>6</xdr:col>
      <xdr:colOff>0</xdr:colOff>
      <xdr:row>142</xdr:row>
      <xdr:rowOff>0</xdr:rowOff>
    </xdr:to>
    <xdr:pic>
      <xdr:nvPicPr>
        <xdr:cNvPr id="64307" name="Picture 18">
          <a:extLst>
            <a:ext uri="{FF2B5EF4-FFF2-40B4-BE49-F238E27FC236}">
              <a16:creationId xmlns:a16="http://schemas.microsoft.com/office/drawing/2014/main" id="{00000000-0008-0000-0300-000033FB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390650" y="43776900"/>
          <a:ext cx="1225550" cy="1193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457200</xdr:colOff>
      <xdr:row>145</xdr:row>
      <xdr:rowOff>1079500</xdr:rowOff>
    </xdr:from>
    <xdr:to>
      <xdr:col>6</xdr:col>
      <xdr:colOff>0</xdr:colOff>
      <xdr:row>150</xdr:row>
      <xdr:rowOff>0</xdr:rowOff>
    </xdr:to>
    <xdr:pic>
      <xdr:nvPicPr>
        <xdr:cNvPr id="64308" name="Picture 20">
          <a:extLst>
            <a:ext uri="{FF2B5EF4-FFF2-40B4-BE49-F238E27FC236}">
              <a16:creationId xmlns:a16="http://schemas.microsoft.com/office/drawing/2014/main" id="{00000000-0008-0000-0300-000034FB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57300" y="46145450"/>
          <a:ext cx="1358900" cy="1193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1873250</xdr:colOff>
      <xdr:row>129</xdr:row>
      <xdr:rowOff>6350</xdr:rowOff>
    </xdr:from>
    <xdr:to>
      <xdr:col>6</xdr:col>
      <xdr:colOff>0</xdr:colOff>
      <xdr:row>135</xdr:row>
      <xdr:rowOff>0</xdr:rowOff>
    </xdr:to>
    <xdr:pic>
      <xdr:nvPicPr>
        <xdr:cNvPr id="64309" name="Picture 22">
          <a:extLst>
            <a:ext uri="{FF2B5EF4-FFF2-40B4-BE49-F238E27FC236}">
              <a16:creationId xmlns:a16="http://schemas.microsoft.com/office/drawing/2014/main" id="{00000000-0008-0000-0300-000035FB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00100" y="40989250"/>
          <a:ext cx="1816100"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2095500</xdr:colOff>
      <xdr:row>153</xdr:row>
      <xdr:rowOff>1231900</xdr:rowOff>
    </xdr:from>
    <xdr:to>
      <xdr:col>6</xdr:col>
      <xdr:colOff>38100</xdr:colOff>
      <xdr:row>158</xdr:row>
      <xdr:rowOff>0</xdr:rowOff>
    </xdr:to>
    <xdr:pic>
      <xdr:nvPicPr>
        <xdr:cNvPr id="64310" name="Picture 23">
          <a:extLst>
            <a:ext uri="{FF2B5EF4-FFF2-40B4-BE49-F238E27FC236}">
              <a16:creationId xmlns:a16="http://schemas.microsoft.com/office/drawing/2014/main" id="{00000000-0008-0000-0300-000036FB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88950" y="48514000"/>
          <a:ext cx="2165350" cy="1193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1308100</xdr:colOff>
      <xdr:row>161</xdr:row>
      <xdr:rowOff>1854200</xdr:rowOff>
    </xdr:from>
    <xdr:to>
      <xdr:col>6</xdr:col>
      <xdr:colOff>38100</xdr:colOff>
      <xdr:row>165</xdr:row>
      <xdr:rowOff>285750</xdr:rowOff>
    </xdr:to>
    <xdr:pic>
      <xdr:nvPicPr>
        <xdr:cNvPr id="64311" name="Picture 24">
          <a:extLst>
            <a:ext uri="{FF2B5EF4-FFF2-40B4-BE49-F238E27FC236}">
              <a16:creationId xmlns:a16="http://schemas.microsoft.com/office/drawing/2014/main" id="{00000000-0008-0000-0300-000037FB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88950" y="50882550"/>
          <a:ext cx="216535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18</xdr:col>
          <xdr:colOff>0</xdr:colOff>
          <xdr:row>167</xdr:row>
          <xdr:rowOff>768350</xdr:rowOff>
        </xdr:from>
        <xdr:to>
          <xdr:col>21</xdr:col>
          <xdr:colOff>0</xdr:colOff>
          <xdr:row>168</xdr:row>
          <xdr:rowOff>0</xdr:rowOff>
        </xdr:to>
        <xdr:sp macro="" textlink="">
          <xdr:nvSpPr>
            <xdr:cNvPr id="40294" name="Check Box 10598" hidden="1">
              <a:extLst>
                <a:ext uri="{63B3BB69-23CF-44E3-9099-C40C66FF867C}">
                  <a14:compatExt spid="_x0000_s40294"/>
                </a:ext>
                <a:ext uri="{FF2B5EF4-FFF2-40B4-BE49-F238E27FC236}">
                  <a16:creationId xmlns:a16="http://schemas.microsoft.com/office/drawing/2014/main" id="{00000000-0008-0000-0300-0000669D00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editAs="oneCell">
    <xdr:from>
      <xdr:col>2</xdr:col>
      <xdr:colOff>704850</xdr:colOff>
      <xdr:row>168</xdr:row>
      <xdr:rowOff>831850</xdr:rowOff>
    </xdr:from>
    <xdr:to>
      <xdr:col>6</xdr:col>
      <xdr:colOff>38100</xdr:colOff>
      <xdr:row>175</xdr:row>
      <xdr:rowOff>0</xdr:rowOff>
    </xdr:to>
    <xdr:pic>
      <xdr:nvPicPr>
        <xdr:cNvPr id="64312" name="Picture 69" descr="Image result for vapor tight fixture">
          <a:extLst>
            <a:ext uri="{FF2B5EF4-FFF2-40B4-BE49-F238E27FC236}">
              <a16:creationId xmlns:a16="http://schemas.microsoft.com/office/drawing/2014/main" id="{00000000-0008-0000-0300-000038FB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88950" y="52901850"/>
          <a:ext cx="216535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17</xdr:col>
          <xdr:colOff>254000</xdr:colOff>
          <xdr:row>183</xdr:row>
          <xdr:rowOff>171450</xdr:rowOff>
        </xdr:from>
        <xdr:to>
          <xdr:col>21</xdr:col>
          <xdr:colOff>104775</xdr:colOff>
          <xdr:row>184</xdr:row>
          <xdr:rowOff>0</xdr:rowOff>
        </xdr:to>
        <xdr:sp macro="" textlink="">
          <xdr:nvSpPr>
            <xdr:cNvPr id="54500" name="Check Box 15588" hidden="1">
              <a:extLst>
                <a:ext uri="{63B3BB69-23CF-44E3-9099-C40C66FF867C}">
                  <a14:compatExt spid="_x0000_s54500"/>
                </a:ext>
                <a:ext uri="{FF2B5EF4-FFF2-40B4-BE49-F238E27FC236}">
                  <a16:creationId xmlns:a16="http://schemas.microsoft.com/office/drawing/2014/main" id="{00000000-0008-0000-0300-0000E4D400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355600</xdr:colOff>
          <xdr:row>191</xdr:row>
          <xdr:rowOff>247650</xdr:rowOff>
        </xdr:from>
        <xdr:to>
          <xdr:col>20</xdr:col>
          <xdr:colOff>1219200</xdr:colOff>
          <xdr:row>191</xdr:row>
          <xdr:rowOff>314325</xdr:rowOff>
        </xdr:to>
        <xdr:sp macro="" textlink="">
          <xdr:nvSpPr>
            <xdr:cNvPr id="54501" name="Check Box 15589" hidden="1">
              <a:extLst>
                <a:ext uri="{63B3BB69-23CF-44E3-9099-C40C66FF867C}">
                  <a14:compatExt spid="_x0000_s54501"/>
                </a:ext>
                <a:ext uri="{FF2B5EF4-FFF2-40B4-BE49-F238E27FC236}">
                  <a16:creationId xmlns:a16="http://schemas.microsoft.com/office/drawing/2014/main" id="{00000000-0008-0000-0300-0000E5D400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editAs="oneCell">
    <xdr:from>
      <xdr:col>3</xdr:col>
      <xdr:colOff>889000</xdr:colOff>
      <xdr:row>184</xdr:row>
      <xdr:rowOff>190500</xdr:rowOff>
    </xdr:from>
    <xdr:to>
      <xdr:col>5</xdr:col>
      <xdr:colOff>0</xdr:colOff>
      <xdr:row>190</xdr:row>
      <xdr:rowOff>0</xdr:rowOff>
    </xdr:to>
    <xdr:pic>
      <xdr:nvPicPr>
        <xdr:cNvPr id="64313" name="Picture 1">
          <a:extLst>
            <a:ext uri="{FF2B5EF4-FFF2-40B4-BE49-F238E27FC236}">
              <a16:creationId xmlns:a16="http://schemas.microsoft.com/office/drawing/2014/main" id="{00000000-0008-0000-0300-000039FB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800100" y="57670700"/>
          <a:ext cx="69850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4648200</xdr:colOff>
      <xdr:row>185</xdr:row>
      <xdr:rowOff>127000</xdr:rowOff>
    </xdr:from>
    <xdr:to>
      <xdr:col>6</xdr:col>
      <xdr:colOff>6350</xdr:colOff>
      <xdr:row>191</xdr:row>
      <xdr:rowOff>0</xdr:rowOff>
    </xdr:to>
    <xdr:pic>
      <xdr:nvPicPr>
        <xdr:cNvPr id="64314" name="Picture 2">
          <a:extLst>
            <a:ext uri="{FF2B5EF4-FFF2-40B4-BE49-F238E27FC236}">
              <a16:creationId xmlns:a16="http://schemas.microsoft.com/office/drawing/2014/main" id="{00000000-0008-0000-0300-00003AFB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498600" y="57924700"/>
          <a:ext cx="1130300" cy="177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44450</xdr:colOff>
      <xdr:row>193</xdr:row>
      <xdr:rowOff>165100</xdr:rowOff>
    </xdr:from>
    <xdr:to>
      <xdr:col>6</xdr:col>
      <xdr:colOff>0</xdr:colOff>
      <xdr:row>198</xdr:row>
      <xdr:rowOff>25400</xdr:rowOff>
    </xdr:to>
    <xdr:pic>
      <xdr:nvPicPr>
        <xdr:cNvPr id="64315" name="Picture 4">
          <a:extLst>
            <a:ext uri="{FF2B5EF4-FFF2-40B4-BE49-F238E27FC236}">
              <a16:creationId xmlns:a16="http://schemas.microsoft.com/office/drawing/2014/main" id="{00000000-0008-0000-0300-00003BFB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4450" y="60502800"/>
          <a:ext cx="257175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1270000</xdr:colOff>
      <xdr:row>179</xdr:row>
      <xdr:rowOff>476250</xdr:rowOff>
    </xdr:from>
    <xdr:to>
      <xdr:col>6</xdr:col>
      <xdr:colOff>6350</xdr:colOff>
      <xdr:row>182</xdr:row>
      <xdr:rowOff>6350</xdr:rowOff>
    </xdr:to>
    <xdr:pic>
      <xdr:nvPicPr>
        <xdr:cNvPr id="64316" name="Picture 1">
          <a:extLst>
            <a:ext uri="{FF2B5EF4-FFF2-40B4-BE49-F238E27FC236}">
              <a16:creationId xmlns:a16="http://schemas.microsoft.com/office/drawing/2014/main" id="{00000000-0008-0000-0300-00003CFB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498600" y="56210200"/>
          <a:ext cx="11303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469900</xdr:colOff>
      <xdr:row>177</xdr:row>
      <xdr:rowOff>241300</xdr:rowOff>
    </xdr:from>
    <xdr:to>
      <xdr:col>5</xdr:col>
      <xdr:colOff>723900</xdr:colOff>
      <xdr:row>179</xdr:row>
      <xdr:rowOff>209550</xdr:rowOff>
    </xdr:to>
    <xdr:pic>
      <xdr:nvPicPr>
        <xdr:cNvPr id="64317" name="Picture 1" descr="Screen Clipping">
          <a:extLst>
            <a:ext uri="{FF2B5EF4-FFF2-40B4-BE49-F238E27FC236}">
              <a16:creationId xmlns:a16="http://schemas.microsoft.com/office/drawing/2014/main" id="{00000000-0008-0000-0300-00003DFB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88950" y="55543450"/>
          <a:ext cx="173355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228600</xdr:rowOff>
    </xdr:from>
    <xdr:to>
      <xdr:col>23</xdr:col>
      <xdr:colOff>0</xdr:colOff>
      <xdr:row>2</xdr:row>
      <xdr:rowOff>0</xdr:rowOff>
    </xdr:to>
    <xdr:pic>
      <xdr:nvPicPr>
        <xdr:cNvPr id="64318" name="Picture 1">
          <a:extLst>
            <a:ext uri="{FF2B5EF4-FFF2-40B4-BE49-F238E27FC236}">
              <a16:creationId xmlns:a16="http://schemas.microsoft.com/office/drawing/2014/main" id="{00000000-0008-0000-0300-00003EFB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534275" y="228600"/>
          <a:ext cx="615315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749300</xdr:colOff>
      <xdr:row>15</xdr:row>
      <xdr:rowOff>565150</xdr:rowOff>
    </xdr:from>
    <xdr:to>
      <xdr:col>9</xdr:col>
      <xdr:colOff>0</xdr:colOff>
      <xdr:row>17</xdr:row>
      <xdr:rowOff>0</xdr:rowOff>
    </xdr:to>
    <xdr:pic>
      <xdr:nvPicPr>
        <xdr:cNvPr id="65473" name="Picture 4">
          <a:extLst>
            <a:ext uri="{FF2B5EF4-FFF2-40B4-BE49-F238E27FC236}">
              <a16:creationId xmlns:a16="http://schemas.microsoft.com/office/drawing/2014/main" id="{00000000-0008-0000-0400-0000C1FF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64700" y="6273800"/>
          <a:ext cx="965200" cy="95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1123950</xdr:colOff>
      <xdr:row>17</xdr:row>
      <xdr:rowOff>292100</xdr:rowOff>
    </xdr:from>
    <xdr:to>
      <xdr:col>9</xdr:col>
      <xdr:colOff>0</xdr:colOff>
      <xdr:row>19</xdr:row>
      <xdr:rowOff>0</xdr:rowOff>
    </xdr:to>
    <xdr:pic>
      <xdr:nvPicPr>
        <xdr:cNvPr id="65474" name="Picture 5">
          <a:extLst>
            <a:ext uri="{FF2B5EF4-FFF2-40B4-BE49-F238E27FC236}">
              <a16:creationId xmlns:a16="http://schemas.microsoft.com/office/drawing/2014/main" id="{00000000-0008-0000-0400-0000C2F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39350" y="7524750"/>
          <a:ext cx="590550" cy="1231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4394200</xdr:colOff>
      <xdr:row>19</xdr:row>
      <xdr:rowOff>1289050</xdr:rowOff>
    </xdr:from>
    <xdr:to>
      <xdr:col>9</xdr:col>
      <xdr:colOff>0</xdr:colOff>
      <xdr:row>21</xdr:row>
      <xdr:rowOff>0</xdr:rowOff>
    </xdr:to>
    <xdr:pic>
      <xdr:nvPicPr>
        <xdr:cNvPr id="65475" name="Picture 6">
          <a:extLst>
            <a:ext uri="{FF2B5EF4-FFF2-40B4-BE49-F238E27FC236}">
              <a16:creationId xmlns:a16="http://schemas.microsoft.com/office/drawing/2014/main" id="{00000000-0008-0000-0400-0000C3F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29900" y="9518650"/>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844550</xdr:colOff>
      <xdr:row>21</xdr:row>
      <xdr:rowOff>812800</xdr:rowOff>
    </xdr:from>
    <xdr:to>
      <xdr:col>9</xdr:col>
      <xdr:colOff>0</xdr:colOff>
      <xdr:row>23</xdr:row>
      <xdr:rowOff>0</xdr:rowOff>
    </xdr:to>
    <xdr:pic>
      <xdr:nvPicPr>
        <xdr:cNvPr id="65476" name="Picture 8">
          <a:extLst>
            <a:ext uri="{FF2B5EF4-FFF2-40B4-BE49-F238E27FC236}">
              <a16:creationId xmlns:a16="http://schemas.microsoft.com/office/drawing/2014/main" id="{00000000-0008-0000-0400-0000C4FF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759950" y="11042650"/>
          <a:ext cx="8699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1257300</xdr:colOff>
      <xdr:row>23</xdr:row>
      <xdr:rowOff>171450</xdr:rowOff>
    </xdr:from>
    <xdr:to>
      <xdr:col>9</xdr:col>
      <xdr:colOff>0</xdr:colOff>
      <xdr:row>25</xdr:row>
      <xdr:rowOff>0</xdr:rowOff>
    </xdr:to>
    <xdr:pic>
      <xdr:nvPicPr>
        <xdr:cNvPr id="65477" name="Picture 9">
          <a:extLst>
            <a:ext uri="{FF2B5EF4-FFF2-40B4-BE49-F238E27FC236}">
              <a16:creationId xmlns:a16="http://schemas.microsoft.com/office/drawing/2014/main" id="{00000000-0008-0000-0400-0000C5F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172700" y="11976100"/>
          <a:ext cx="45720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774700</xdr:colOff>
      <xdr:row>25</xdr:row>
      <xdr:rowOff>812800</xdr:rowOff>
    </xdr:from>
    <xdr:to>
      <xdr:col>9</xdr:col>
      <xdr:colOff>0</xdr:colOff>
      <xdr:row>27</xdr:row>
      <xdr:rowOff>0</xdr:rowOff>
    </xdr:to>
    <xdr:pic>
      <xdr:nvPicPr>
        <xdr:cNvPr id="65478" name="Picture 10">
          <a:extLst>
            <a:ext uri="{FF2B5EF4-FFF2-40B4-BE49-F238E27FC236}">
              <a16:creationId xmlns:a16="http://schemas.microsoft.com/office/drawing/2014/main" id="{00000000-0008-0000-0400-0000C6FF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690100" y="14090650"/>
          <a:ext cx="9398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1231900</xdr:colOff>
      <xdr:row>27</xdr:row>
      <xdr:rowOff>508000</xdr:rowOff>
    </xdr:from>
    <xdr:to>
      <xdr:col>9</xdr:col>
      <xdr:colOff>0</xdr:colOff>
      <xdr:row>29</xdr:row>
      <xdr:rowOff>0</xdr:rowOff>
    </xdr:to>
    <xdr:pic>
      <xdr:nvPicPr>
        <xdr:cNvPr id="65479" name="Picture 12">
          <a:extLst>
            <a:ext uri="{FF2B5EF4-FFF2-40B4-BE49-F238E27FC236}">
              <a16:creationId xmlns:a16="http://schemas.microsoft.com/office/drawing/2014/main" id="{00000000-0008-0000-0400-0000C7FF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147300" y="15360650"/>
          <a:ext cx="482600" cy="101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749300</xdr:colOff>
      <xdr:row>29</xdr:row>
      <xdr:rowOff>1009650</xdr:rowOff>
    </xdr:from>
    <xdr:to>
      <xdr:col>9</xdr:col>
      <xdr:colOff>0</xdr:colOff>
      <xdr:row>31</xdr:row>
      <xdr:rowOff>0</xdr:rowOff>
    </xdr:to>
    <xdr:pic>
      <xdr:nvPicPr>
        <xdr:cNvPr id="65480" name="Picture 13">
          <a:extLst>
            <a:ext uri="{FF2B5EF4-FFF2-40B4-BE49-F238E27FC236}">
              <a16:creationId xmlns:a16="http://schemas.microsoft.com/office/drawing/2014/main" id="{00000000-0008-0000-0400-0000C8FF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664700" y="17138650"/>
          <a:ext cx="9652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6172200</xdr:colOff>
      <xdr:row>31</xdr:row>
      <xdr:rowOff>1720850</xdr:rowOff>
    </xdr:from>
    <xdr:to>
      <xdr:col>9</xdr:col>
      <xdr:colOff>0</xdr:colOff>
      <xdr:row>33</xdr:row>
      <xdr:rowOff>0</xdr:rowOff>
    </xdr:to>
    <xdr:pic>
      <xdr:nvPicPr>
        <xdr:cNvPr id="65481" name="Picture 15">
          <a:extLst>
            <a:ext uri="{FF2B5EF4-FFF2-40B4-BE49-F238E27FC236}">
              <a16:creationId xmlns:a16="http://schemas.microsoft.com/office/drawing/2014/main" id="{00000000-0008-0000-0400-0000C9FF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629900" y="18662650"/>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5867400</xdr:colOff>
      <xdr:row>33</xdr:row>
      <xdr:rowOff>1460500</xdr:rowOff>
    </xdr:from>
    <xdr:to>
      <xdr:col>9</xdr:col>
      <xdr:colOff>0</xdr:colOff>
      <xdr:row>35</xdr:row>
      <xdr:rowOff>0</xdr:rowOff>
    </xdr:to>
    <xdr:pic>
      <xdr:nvPicPr>
        <xdr:cNvPr id="65482" name="Picture 16">
          <a:extLst>
            <a:ext uri="{FF2B5EF4-FFF2-40B4-BE49-F238E27FC236}">
              <a16:creationId xmlns:a16="http://schemas.microsoft.com/office/drawing/2014/main" id="{00000000-0008-0000-0400-0000CAF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629900" y="20186650"/>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5867400</xdr:colOff>
      <xdr:row>35</xdr:row>
      <xdr:rowOff>2051050</xdr:rowOff>
    </xdr:from>
    <xdr:to>
      <xdr:col>9</xdr:col>
      <xdr:colOff>0</xdr:colOff>
      <xdr:row>37</xdr:row>
      <xdr:rowOff>0</xdr:rowOff>
    </xdr:to>
    <xdr:pic>
      <xdr:nvPicPr>
        <xdr:cNvPr id="65483" name="Picture 18">
          <a:extLst>
            <a:ext uri="{FF2B5EF4-FFF2-40B4-BE49-F238E27FC236}">
              <a16:creationId xmlns:a16="http://schemas.microsoft.com/office/drawing/2014/main" id="{00000000-0008-0000-0400-0000CBFF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629900" y="21710650"/>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6432550</xdr:colOff>
      <xdr:row>37</xdr:row>
      <xdr:rowOff>2228850</xdr:rowOff>
    </xdr:from>
    <xdr:to>
      <xdr:col>9</xdr:col>
      <xdr:colOff>0</xdr:colOff>
      <xdr:row>39</xdr:row>
      <xdr:rowOff>0</xdr:rowOff>
    </xdr:to>
    <xdr:pic>
      <xdr:nvPicPr>
        <xdr:cNvPr id="65484" name="Picture 19">
          <a:extLst>
            <a:ext uri="{FF2B5EF4-FFF2-40B4-BE49-F238E27FC236}">
              <a16:creationId xmlns:a16="http://schemas.microsoft.com/office/drawing/2014/main" id="{00000000-0008-0000-0400-0000CCFF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629900" y="23234650"/>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6940550</xdr:colOff>
      <xdr:row>39</xdr:row>
      <xdr:rowOff>508000</xdr:rowOff>
    </xdr:from>
    <xdr:to>
      <xdr:col>9</xdr:col>
      <xdr:colOff>0</xdr:colOff>
      <xdr:row>41</xdr:row>
      <xdr:rowOff>0</xdr:rowOff>
    </xdr:to>
    <xdr:pic>
      <xdr:nvPicPr>
        <xdr:cNvPr id="65485" name="Picture 20">
          <a:extLst>
            <a:ext uri="{FF2B5EF4-FFF2-40B4-BE49-F238E27FC236}">
              <a16:creationId xmlns:a16="http://schemas.microsoft.com/office/drawing/2014/main" id="{00000000-0008-0000-0400-0000CDFF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629900" y="24504650"/>
          <a:ext cx="0" cy="101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6572250</xdr:colOff>
      <xdr:row>41</xdr:row>
      <xdr:rowOff>990600</xdr:rowOff>
    </xdr:from>
    <xdr:to>
      <xdr:col>9</xdr:col>
      <xdr:colOff>0</xdr:colOff>
      <xdr:row>43</xdr:row>
      <xdr:rowOff>0</xdr:rowOff>
    </xdr:to>
    <xdr:pic>
      <xdr:nvPicPr>
        <xdr:cNvPr id="65486" name="Picture 21">
          <a:extLst>
            <a:ext uri="{FF2B5EF4-FFF2-40B4-BE49-F238E27FC236}">
              <a16:creationId xmlns:a16="http://schemas.microsoft.com/office/drawing/2014/main" id="{00000000-0008-0000-0400-0000CEFF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629900" y="26282650"/>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7366000</xdr:colOff>
      <xdr:row>43</xdr:row>
      <xdr:rowOff>2228850</xdr:rowOff>
    </xdr:from>
    <xdr:to>
      <xdr:col>9</xdr:col>
      <xdr:colOff>0</xdr:colOff>
      <xdr:row>45</xdr:row>
      <xdr:rowOff>0</xdr:rowOff>
    </xdr:to>
    <xdr:pic>
      <xdr:nvPicPr>
        <xdr:cNvPr id="65487" name="Picture 22">
          <a:extLst>
            <a:ext uri="{FF2B5EF4-FFF2-40B4-BE49-F238E27FC236}">
              <a16:creationId xmlns:a16="http://schemas.microsoft.com/office/drawing/2014/main" id="{00000000-0008-0000-0400-0000CFFF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29900" y="27806650"/>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4914900</xdr:colOff>
      <xdr:row>45</xdr:row>
      <xdr:rowOff>1720850</xdr:rowOff>
    </xdr:from>
    <xdr:to>
      <xdr:col>9</xdr:col>
      <xdr:colOff>0</xdr:colOff>
      <xdr:row>47</xdr:row>
      <xdr:rowOff>0</xdr:rowOff>
    </xdr:to>
    <xdr:pic>
      <xdr:nvPicPr>
        <xdr:cNvPr id="65488" name="Picture 23">
          <a:extLst>
            <a:ext uri="{FF2B5EF4-FFF2-40B4-BE49-F238E27FC236}">
              <a16:creationId xmlns:a16="http://schemas.microsoft.com/office/drawing/2014/main" id="{00000000-0008-0000-0400-0000D0FF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0629900" y="29330650"/>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4914900</xdr:colOff>
      <xdr:row>47</xdr:row>
      <xdr:rowOff>990600</xdr:rowOff>
    </xdr:from>
    <xdr:to>
      <xdr:col>9</xdr:col>
      <xdr:colOff>0</xdr:colOff>
      <xdr:row>49</xdr:row>
      <xdr:rowOff>0</xdr:rowOff>
    </xdr:to>
    <xdr:pic>
      <xdr:nvPicPr>
        <xdr:cNvPr id="65489" name="Picture 23">
          <a:extLst>
            <a:ext uri="{FF2B5EF4-FFF2-40B4-BE49-F238E27FC236}">
              <a16:creationId xmlns:a16="http://schemas.microsoft.com/office/drawing/2014/main" id="{00000000-0008-0000-0400-0000D1FF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0629900" y="30854650"/>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4286250</xdr:colOff>
      <xdr:row>49</xdr:row>
      <xdr:rowOff>381000</xdr:rowOff>
    </xdr:from>
    <xdr:to>
      <xdr:col>9</xdr:col>
      <xdr:colOff>0</xdr:colOff>
      <xdr:row>50</xdr:row>
      <xdr:rowOff>0</xdr:rowOff>
    </xdr:to>
    <xdr:pic>
      <xdr:nvPicPr>
        <xdr:cNvPr id="65490" name="Picture 21" descr="Image result for vapor tight fixture">
          <a:extLst>
            <a:ext uri="{FF2B5EF4-FFF2-40B4-BE49-F238E27FC236}">
              <a16:creationId xmlns:a16="http://schemas.microsoft.com/office/drawing/2014/main" id="{00000000-0008-0000-0400-0000D2FF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t="20525" b="20811"/>
        <a:stretch>
          <a:fillRect/>
        </a:stretch>
      </xdr:blipFill>
      <xdr:spPr bwMode="auto">
        <a:xfrm>
          <a:off x="10629900" y="31997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4572000</xdr:colOff>
      <xdr:row>51</xdr:row>
      <xdr:rowOff>254000</xdr:rowOff>
    </xdr:from>
    <xdr:to>
      <xdr:col>9</xdr:col>
      <xdr:colOff>0</xdr:colOff>
      <xdr:row>52</xdr:row>
      <xdr:rowOff>0</xdr:rowOff>
    </xdr:to>
    <xdr:pic>
      <xdr:nvPicPr>
        <xdr:cNvPr id="65491" name="Picture 1">
          <a:extLst>
            <a:ext uri="{FF2B5EF4-FFF2-40B4-BE49-F238E27FC236}">
              <a16:creationId xmlns:a16="http://schemas.microsoft.com/office/drawing/2014/main" id="{00000000-0008-0000-0400-0000D3FF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0629900" y="33394650"/>
          <a:ext cx="0"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8959850</xdr:colOff>
      <xdr:row>51</xdr:row>
      <xdr:rowOff>114300</xdr:rowOff>
    </xdr:from>
    <xdr:to>
      <xdr:col>9</xdr:col>
      <xdr:colOff>0</xdr:colOff>
      <xdr:row>52</xdr:row>
      <xdr:rowOff>0</xdr:rowOff>
    </xdr:to>
    <xdr:pic>
      <xdr:nvPicPr>
        <xdr:cNvPr id="65492" name="Picture 2">
          <a:extLst>
            <a:ext uri="{FF2B5EF4-FFF2-40B4-BE49-F238E27FC236}">
              <a16:creationId xmlns:a16="http://schemas.microsoft.com/office/drawing/2014/main" id="{00000000-0008-0000-0400-0000D4FF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0629900" y="33254950"/>
          <a:ext cx="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1174750</xdr:colOff>
      <xdr:row>52</xdr:row>
      <xdr:rowOff>292100</xdr:rowOff>
    </xdr:from>
    <xdr:to>
      <xdr:col>9</xdr:col>
      <xdr:colOff>0</xdr:colOff>
      <xdr:row>53</xdr:row>
      <xdr:rowOff>0</xdr:rowOff>
    </xdr:to>
    <xdr:pic>
      <xdr:nvPicPr>
        <xdr:cNvPr id="65493" name="Picture 1">
          <a:extLst>
            <a:ext uri="{FF2B5EF4-FFF2-40B4-BE49-F238E27FC236}">
              <a16:creationId xmlns:a16="http://schemas.microsoft.com/office/drawing/2014/main" id="{00000000-0008-0000-0400-0000D5FF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t="10500" b="21454"/>
        <a:stretch>
          <a:fillRect/>
        </a:stretch>
      </xdr:blipFill>
      <xdr:spPr bwMode="auto">
        <a:xfrm>
          <a:off x="10090150" y="34194750"/>
          <a:ext cx="53975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1352550</xdr:colOff>
      <xdr:row>19</xdr:row>
      <xdr:rowOff>431800</xdr:rowOff>
    </xdr:from>
    <xdr:to>
      <xdr:col>9</xdr:col>
      <xdr:colOff>0</xdr:colOff>
      <xdr:row>21</xdr:row>
      <xdr:rowOff>0</xdr:rowOff>
    </xdr:to>
    <xdr:pic>
      <xdr:nvPicPr>
        <xdr:cNvPr id="65494" name="Picture 6">
          <a:extLst>
            <a:ext uri="{FF2B5EF4-FFF2-40B4-BE49-F238E27FC236}">
              <a16:creationId xmlns:a16="http://schemas.microsoft.com/office/drawing/2014/main" id="{00000000-0008-0000-0400-0000D6F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267950" y="9188450"/>
          <a:ext cx="361950" cy="109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1117600</xdr:colOff>
      <xdr:row>45</xdr:row>
      <xdr:rowOff>419100</xdr:rowOff>
    </xdr:from>
    <xdr:to>
      <xdr:col>9</xdr:col>
      <xdr:colOff>0</xdr:colOff>
      <xdr:row>47</xdr:row>
      <xdr:rowOff>0</xdr:rowOff>
    </xdr:to>
    <xdr:pic>
      <xdr:nvPicPr>
        <xdr:cNvPr id="65495" name="Picture 23">
          <a:extLst>
            <a:ext uri="{FF2B5EF4-FFF2-40B4-BE49-F238E27FC236}">
              <a16:creationId xmlns:a16="http://schemas.microsoft.com/office/drawing/2014/main" id="{00000000-0008-0000-0400-0000D7FF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0033000" y="28987750"/>
          <a:ext cx="5969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1117600</xdr:colOff>
      <xdr:row>47</xdr:row>
      <xdr:rowOff>285750</xdr:rowOff>
    </xdr:from>
    <xdr:to>
      <xdr:col>9</xdr:col>
      <xdr:colOff>0</xdr:colOff>
      <xdr:row>49</xdr:row>
      <xdr:rowOff>0</xdr:rowOff>
    </xdr:to>
    <xdr:pic>
      <xdr:nvPicPr>
        <xdr:cNvPr id="65496" name="Picture 23">
          <a:extLst>
            <a:ext uri="{FF2B5EF4-FFF2-40B4-BE49-F238E27FC236}">
              <a16:creationId xmlns:a16="http://schemas.microsoft.com/office/drawing/2014/main" id="{00000000-0008-0000-0400-0000D8FF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0033000" y="30378400"/>
          <a:ext cx="5969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1314450</xdr:colOff>
      <xdr:row>49</xdr:row>
      <xdr:rowOff>222250</xdr:rowOff>
    </xdr:from>
    <xdr:to>
      <xdr:col>9</xdr:col>
      <xdr:colOff>0</xdr:colOff>
      <xdr:row>50</xdr:row>
      <xdr:rowOff>0</xdr:rowOff>
    </xdr:to>
    <xdr:pic>
      <xdr:nvPicPr>
        <xdr:cNvPr id="65497" name="Picture 21" descr="Image result for vapor tight fixture">
          <a:extLst>
            <a:ext uri="{FF2B5EF4-FFF2-40B4-BE49-F238E27FC236}">
              <a16:creationId xmlns:a16="http://schemas.microsoft.com/office/drawing/2014/main" id="{00000000-0008-0000-0400-0000D9FF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t="20525" b="20811"/>
        <a:stretch>
          <a:fillRect/>
        </a:stretch>
      </xdr:blipFill>
      <xdr:spPr bwMode="auto">
        <a:xfrm>
          <a:off x="10229850" y="31838900"/>
          <a:ext cx="400050" cy="53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844550</xdr:colOff>
      <xdr:row>50</xdr:row>
      <xdr:rowOff>317500</xdr:rowOff>
    </xdr:from>
    <xdr:to>
      <xdr:col>9</xdr:col>
      <xdr:colOff>0</xdr:colOff>
      <xdr:row>51</xdr:row>
      <xdr:rowOff>0</xdr:rowOff>
    </xdr:to>
    <xdr:pic>
      <xdr:nvPicPr>
        <xdr:cNvPr id="65498" name="Picture 1" descr="Screen Clipping">
          <a:extLst>
            <a:ext uri="{FF2B5EF4-FFF2-40B4-BE49-F238E27FC236}">
              <a16:creationId xmlns:a16="http://schemas.microsoft.com/office/drawing/2014/main" id="{00000000-0008-0000-0400-0000DAFF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9759950" y="32696150"/>
          <a:ext cx="869950" cy="44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1771650</xdr:colOff>
      <xdr:row>51</xdr:row>
      <xdr:rowOff>254000</xdr:rowOff>
    </xdr:from>
    <xdr:to>
      <xdr:col>9</xdr:col>
      <xdr:colOff>0</xdr:colOff>
      <xdr:row>52</xdr:row>
      <xdr:rowOff>0</xdr:rowOff>
    </xdr:to>
    <xdr:pic>
      <xdr:nvPicPr>
        <xdr:cNvPr id="65499" name="Picture 1">
          <a:extLst>
            <a:ext uri="{FF2B5EF4-FFF2-40B4-BE49-F238E27FC236}">
              <a16:creationId xmlns:a16="http://schemas.microsoft.com/office/drawing/2014/main" id="{00000000-0008-0000-0400-0000DBFF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0629900" y="33394650"/>
          <a:ext cx="0"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990600</xdr:colOff>
      <xdr:row>51</xdr:row>
      <xdr:rowOff>95250</xdr:rowOff>
    </xdr:from>
    <xdr:to>
      <xdr:col>8</xdr:col>
      <xdr:colOff>1143000</xdr:colOff>
      <xdr:row>52</xdr:row>
      <xdr:rowOff>0</xdr:rowOff>
    </xdr:to>
    <xdr:pic>
      <xdr:nvPicPr>
        <xdr:cNvPr id="65500" name="Picture 15">
          <a:extLst>
            <a:ext uri="{FF2B5EF4-FFF2-40B4-BE49-F238E27FC236}">
              <a16:creationId xmlns:a16="http://schemas.microsoft.com/office/drawing/2014/main" id="{00000000-0008-0000-0400-0000DCFF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9906000" y="33235900"/>
          <a:ext cx="1524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1327150</xdr:colOff>
      <xdr:row>31</xdr:row>
      <xdr:rowOff>196850</xdr:rowOff>
    </xdr:from>
    <xdr:to>
      <xdr:col>9</xdr:col>
      <xdr:colOff>0</xdr:colOff>
      <xdr:row>33</xdr:row>
      <xdr:rowOff>0</xdr:rowOff>
    </xdr:to>
    <xdr:pic>
      <xdr:nvPicPr>
        <xdr:cNvPr id="65501" name="Picture 15">
          <a:extLst>
            <a:ext uri="{FF2B5EF4-FFF2-40B4-BE49-F238E27FC236}">
              <a16:creationId xmlns:a16="http://schemas.microsoft.com/office/drawing/2014/main" id="{00000000-0008-0000-0400-0000DDFF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242550" y="18097500"/>
          <a:ext cx="387350" cy="132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1174750</xdr:colOff>
      <xdr:row>33</xdr:row>
      <xdr:rowOff>279400</xdr:rowOff>
    </xdr:from>
    <xdr:to>
      <xdr:col>9</xdr:col>
      <xdr:colOff>0</xdr:colOff>
      <xdr:row>35</xdr:row>
      <xdr:rowOff>0</xdr:rowOff>
    </xdr:to>
    <xdr:pic>
      <xdr:nvPicPr>
        <xdr:cNvPr id="65502" name="Picture 16">
          <a:extLst>
            <a:ext uri="{FF2B5EF4-FFF2-40B4-BE49-F238E27FC236}">
              <a16:creationId xmlns:a16="http://schemas.microsoft.com/office/drawing/2014/main" id="{00000000-0008-0000-0400-0000DEF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090150" y="19704050"/>
          <a:ext cx="539750" cy="124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882650</xdr:colOff>
      <xdr:row>35</xdr:row>
      <xdr:rowOff>222250</xdr:rowOff>
    </xdr:from>
    <xdr:to>
      <xdr:col>9</xdr:col>
      <xdr:colOff>0</xdr:colOff>
      <xdr:row>37</xdr:row>
      <xdr:rowOff>0</xdr:rowOff>
    </xdr:to>
    <xdr:pic>
      <xdr:nvPicPr>
        <xdr:cNvPr id="65503" name="Picture 18">
          <a:extLst>
            <a:ext uri="{FF2B5EF4-FFF2-40B4-BE49-F238E27FC236}">
              <a16:creationId xmlns:a16="http://schemas.microsoft.com/office/drawing/2014/main" id="{00000000-0008-0000-0400-0000DFFF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798050" y="21170900"/>
          <a:ext cx="831850" cy="130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1123950</xdr:colOff>
      <xdr:row>37</xdr:row>
      <xdr:rowOff>190500</xdr:rowOff>
    </xdr:from>
    <xdr:to>
      <xdr:col>9</xdr:col>
      <xdr:colOff>0</xdr:colOff>
      <xdr:row>39</xdr:row>
      <xdr:rowOff>0</xdr:rowOff>
    </xdr:to>
    <xdr:pic>
      <xdr:nvPicPr>
        <xdr:cNvPr id="65504" name="Picture 18">
          <a:extLst>
            <a:ext uri="{FF2B5EF4-FFF2-40B4-BE49-F238E27FC236}">
              <a16:creationId xmlns:a16="http://schemas.microsoft.com/office/drawing/2014/main" id="{00000000-0008-0000-0400-0000E0FF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039350" y="22663150"/>
          <a:ext cx="59055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1390650</xdr:colOff>
      <xdr:row>39</xdr:row>
      <xdr:rowOff>222250</xdr:rowOff>
    </xdr:from>
    <xdr:to>
      <xdr:col>9</xdr:col>
      <xdr:colOff>0</xdr:colOff>
      <xdr:row>41</xdr:row>
      <xdr:rowOff>0</xdr:rowOff>
    </xdr:to>
    <xdr:pic>
      <xdr:nvPicPr>
        <xdr:cNvPr id="65505" name="Picture 20">
          <a:extLst>
            <a:ext uri="{FF2B5EF4-FFF2-40B4-BE49-F238E27FC236}">
              <a16:creationId xmlns:a16="http://schemas.microsoft.com/office/drawing/2014/main" id="{00000000-0008-0000-0400-0000E1FF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306050" y="24218900"/>
          <a:ext cx="323850" cy="130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1301750</xdr:colOff>
      <xdr:row>41</xdr:row>
      <xdr:rowOff>514350</xdr:rowOff>
    </xdr:from>
    <xdr:to>
      <xdr:col>9</xdr:col>
      <xdr:colOff>0</xdr:colOff>
      <xdr:row>43</xdr:row>
      <xdr:rowOff>0</xdr:rowOff>
    </xdr:to>
    <xdr:pic>
      <xdr:nvPicPr>
        <xdr:cNvPr id="65506" name="Picture 21">
          <a:extLst>
            <a:ext uri="{FF2B5EF4-FFF2-40B4-BE49-F238E27FC236}">
              <a16:creationId xmlns:a16="http://schemas.microsoft.com/office/drawing/2014/main" id="{00000000-0008-0000-0400-0000E2FF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0217150" y="26035000"/>
          <a:ext cx="41275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1371600</xdr:colOff>
      <xdr:row>43</xdr:row>
      <xdr:rowOff>31750</xdr:rowOff>
    </xdr:from>
    <xdr:to>
      <xdr:col>9</xdr:col>
      <xdr:colOff>0</xdr:colOff>
      <xdr:row>45</xdr:row>
      <xdr:rowOff>0</xdr:rowOff>
    </xdr:to>
    <xdr:pic>
      <xdr:nvPicPr>
        <xdr:cNvPr id="65507" name="Picture 22">
          <a:extLst>
            <a:ext uri="{FF2B5EF4-FFF2-40B4-BE49-F238E27FC236}">
              <a16:creationId xmlns:a16="http://schemas.microsoft.com/office/drawing/2014/main" id="{00000000-0008-0000-0400-0000E3FF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287000" y="27076400"/>
          <a:ext cx="342900" cy="149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1212272</xdr:colOff>
      <xdr:row>0</xdr:row>
      <xdr:rowOff>190500</xdr:rowOff>
    </xdr:from>
    <xdr:to>
      <xdr:col>10</xdr:col>
      <xdr:colOff>0</xdr:colOff>
      <xdr:row>1</xdr:row>
      <xdr:rowOff>580592</xdr:rowOff>
    </xdr:to>
    <xdr:pic>
      <xdr:nvPicPr>
        <xdr:cNvPr id="65508" name="Picture 1">
          <a:extLst>
            <a:ext uri="{FF2B5EF4-FFF2-40B4-BE49-F238E27FC236}">
              <a16:creationId xmlns:a16="http://schemas.microsoft.com/office/drawing/2014/main" id="{00000000-0008-0000-0400-0000E4FF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6026727" y="190500"/>
          <a:ext cx="5204114" cy="1152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11734800</xdr:colOff>
      <xdr:row>0</xdr:row>
      <xdr:rowOff>11430000</xdr:rowOff>
    </xdr:from>
    <xdr:to>
      <xdr:col>12</xdr:col>
      <xdr:colOff>2355850</xdr:colOff>
      <xdr:row>1</xdr:row>
      <xdr:rowOff>5988050</xdr:rowOff>
    </xdr:to>
    <xdr:pic>
      <xdr:nvPicPr>
        <xdr:cNvPr id="24279" name="Picture 2">
          <a:extLst>
            <a:ext uri="{FF2B5EF4-FFF2-40B4-BE49-F238E27FC236}">
              <a16:creationId xmlns:a16="http://schemas.microsoft.com/office/drawing/2014/main" id="{00000000-0008-0000-0500-0000D75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34300" y="762000"/>
          <a:ext cx="2654300" cy="29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6350</xdr:colOff>
      <xdr:row>0</xdr:row>
      <xdr:rowOff>228600</xdr:rowOff>
    </xdr:from>
    <xdr:to>
      <xdr:col>18</xdr:col>
      <xdr:colOff>133350</xdr:colOff>
      <xdr:row>2</xdr:row>
      <xdr:rowOff>0</xdr:rowOff>
    </xdr:to>
    <xdr:pic>
      <xdr:nvPicPr>
        <xdr:cNvPr id="62532" name="Picture 1">
          <a:extLst>
            <a:ext uri="{FF2B5EF4-FFF2-40B4-BE49-F238E27FC236}">
              <a16:creationId xmlns:a16="http://schemas.microsoft.com/office/drawing/2014/main" id="{00000000-0008-0000-0700-000044F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45400" y="228600"/>
          <a:ext cx="54610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psegliny.com/businessandcontractorservices/businessandcommercialsavings/rebates" TargetMode="External"/><Relationship Id="rId7" Type="http://schemas.openxmlformats.org/officeDocument/2006/relationships/drawing" Target="../drawings/drawing3.xml"/><Relationship Id="rId2" Type="http://schemas.openxmlformats.org/officeDocument/2006/relationships/hyperlink" Target="https://www.psegliny.com/businessandcontractorservices/businessandcommercialsavings/rebates" TargetMode="External"/><Relationship Id="rId1" Type="http://schemas.openxmlformats.org/officeDocument/2006/relationships/hyperlink" Target="mailto:CEPLI@pseg.com" TargetMode="External"/><Relationship Id="rId6" Type="http://schemas.openxmlformats.org/officeDocument/2006/relationships/printerSettings" Target="../printerSettings/printerSettings3.bin"/><Relationship Id="rId5" Type="http://schemas.openxmlformats.org/officeDocument/2006/relationships/hyperlink" Target="http://www.pseglinyportal.com/" TargetMode="External"/><Relationship Id="rId4" Type="http://schemas.openxmlformats.org/officeDocument/2006/relationships/hyperlink" Target="https://www.psegliny.com/businessandcontractorservices/businessandcommercialsavings/businessandcommercialrebates" TargetMode="Externa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8.xml"/><Relationship Id="rId13" Type="http://schemas.openxmlformats.org/officeDocument/2006/relationships/ctrlProp" Target="../ctrlProps/ctrlProp13.xml"/><Relationship Id="rId18" Type="http://schemas.openxmlformats.org/officeDocument/2006/relationships/ctrlProp" Target="../ctrlProps/ctrlProp18.xml"/><Relationship Id="rId26" Type="http://schemas.openxmlformats.org/officeDocument/2006/relationships/ctrlProp" Target="../ctrlProps/ctrlProp26.xml"/><Relationship Id="rId3" Type="http://schemas.openxmlformats.org/officeDocument/2006/relationships/vmlDrawing" Target="../drawings/vmlDrawing2.vml"/><Relationship Id="rId21" Type="http://schemas.openxmlformats.org/officeDocument/2006/relationships/ctrlProp" Target="../ctrlProps/ctrlProp21.xml"/><Relationship Id="rId7" Type="http://schemas.openxmlformats.org/officeDocument/2006/relationships/ctrlProp" Target="../ctrlProps/ctrlProp7.xml"/><Relationship Id="rId12" Type="http://schemas.openxmlformats.org/officeDocument/2006/relationships/ctrlProp" Target="../ctrlProps/ctrlProp12.xml"/><Relationship Id="rId17" Type="http://schemas.openxmlformats.org/officeDocument/2006/relationships/ctrlProp" Target="../ctrlProps/ctrlProp17.xml"/><Relationship Id="rId25" Type="http://schemas.openxmlformats.org/officeDocument/2006/relationships/ctrlProp" Target="../ctrlProps/ctrlProp25.xml"/><Relationship Id="rId2" Type="http://schemas.openxmlformats.org/officeDocument/2006/relationships/drawing" Target="../drawings/drawing4.xml"/><Relationship Id="rId16" Type="http://schemas.openxmlformats.org/officeDocument/2006/relationships/ctrlProp" Target="../ctrlProps/ctrlProp16.xml"/><Relationship Id="rId20" Type="http://schemas.openxmlformats.org/officeDocument/2006/relationships/ctrlProp" Target="../ctrlProps/ctrlProp20.xml"/><Relationship Id="rId1" Type="http://schemas.openxmlformats.org/officeDocument/2006/relationships/printerSettings" Target="../printerSettings/printerSettings4.bin"/><Relationship Id="rId6" Type="http://schemas.openxmlformats.org/officeDocument/2006/relationships/ctrlProp" Target="../ctrlProps/ctrlProp6.xml"/><Relationship Id="rId11" Type="http://schemas.openxmlformats.org/officeDocument/2006/relationships/ctrlProp" Target="../ctrlProps/ctrlProp11.xml"/><Relationship Id="rId24" Type="http://schemas.openxmlformats.org/officeDocument/2006/relationships/ctrlProp" Target="../ctrlProps/ctrlProp24.xml"/><Relationship Id="rId5" Type="http://schemas.openxmlformats.org/officeDocument/2006/relationships/ctrlProp" Target="../ctrlProps/ctrlProp5.xml"/><Relationship Id="rId15" Type="http://schemas.openxmlformats.org/officeDocument/2006/relationships/ctrlProp" Target="../ctrlProps/ctrlProp15.xml"/><Relationship Id="rId23" Type="http://schemas.openxmlformats.org/officeDocument/2006/relationships/ctrlProp" Target="../ctrlProps/ctrlProp23.xml"/><Relationship Id="rId10" Type="http://schemas.openxmlformats.org/officeDocument/2006/relationships/ctrlProp" Target="../ctrlProps/ctrlProp10.xml"/><Relationship Id="rId19" Type="http://schemas.openxmlformats.org/officeDocument/2006/relationships/ctrlProp" Target="../ctrlProps/ctrlProp19.xml"/><Relationship Id="rId4" Type="http://schemas.openxmlformats.org/officeDocument/2006/relationships/ctrlProp" Target="../ctrlProps/ctrlProp4.xml"/><Relationship Id="rId9" Type="http://schemas.openxmlformats.org/officeDocument/2006/relationships/ctrlProp" Target="../ctrlProps/ctrlProp9.xml"/><Relationship Id="rId14" Type="http://schemas.openxmlformats.org/officeDocument/2006/relationships/ctrlProp" Target="../ctrlProps/ctrlProp14.xml"/><Relationship Id="rId22" Type="http://schemas.openxmlformats.org/officeDocument/2006/relationships/ctrlProp" Target="../ctrlProps/ctrlProp2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50"/>
    <pageSetUpPr fitToPage="1"/>
  </sheetPr>
  <dimension ref="A1:IU169"/>
  <sheetViews>
    <sheetView showGridLines="0" tabSelected="1" zoomScaleNormal="100" workbookViewId="0"/>
  </sheetViews>
  <sheetFormatPr defaultColWidth="0" defaultRowHeight="14.5" zeroHeight="1" x14ac:dyDescent="0.35"/>
  <cols>
    <col min="1" max="2" width="2.81640625" style="25" customWidth="1"/>
    <col min="3" max="3" width="15.453125" style="175" customWidth="1"/>
    <col min="4" max="4" width="8.81640625" style="25" customWidth="1"/>
    <col min="5" max="5" width="10.81640625" style="25" customWidth="1"/>
    <col min="6" max="8" width="12.54296875" style="25" customWidth="1"/>
    <col min="9" max="9" width="7.54296875" style="25" customWidth="1"/>
    <col min="10" max="10" width="15.1796875" style="25" customWidth="1"/>
    <col min="11" max="11" width="12.54296875" style="25" customWidth="1"/>
    <col min="12" max="12" width="14.54296875" style="25" customWidth="1"/>
    <col min="13" max="13" width="10.1796875" style="25" customWidth="1"/>
    <col min="14" max="14" width="12.54296875" style="25" customWidth="1"/>
    <col min="15" max="15" width="2.81640625" style="25" customWidth="1"/>
    <col min="16" max="18" width="0" style="25" hidden="1" customWidth="1"/>
    <col min="19" max="255" width="9.1796875" style="25" hidden="1" customWidth="1"/>
    <col min="256" max="16384" width="1.54296875" style="25" hidden="1"/>
  </cols>
  <sheetData>
    <row r="1" spans="1:15" ht="60" customHeight="1" x14ac:dyDescent="0.35">
      <c r="A1" s="363"/>
      <c r="B1" s="364" t="str">
        <f>CONCATENATE(Development!$A$9," Commercial Efficiency Program")</f>
        <v>2024 Commercial Efficiency Program</v>
      </c>
      <c r="C1" s="363"/>
      <c r="D1" s="363"/>
      <c r="E1" s="363"/>
      <c r="F1" s="363"/>
      <c r="G1" s="363"/>
      <c r="H1" s="363"/>
      <c r="I1" s="363"/>
      <c r="J1" s="366"/>
      <c r="K1" s="366"/>
      <c r="L1" s="366"/>
      <c r="M1" s="366"/>
      <c r="N1" s="366"/>
      <c r="O1" s="366"/>
    </row>
    <row r="2" spans="1:15" ht="43" customHeight="1" thickBot="1" x14ac:dyDescent="0.4">
      <c r="A2" s="363"/>
      <c r="B2" s="363"/>
      <c r="C2" s="365" t="str">
        <f>Development!A2&amp;" "&amp;Development!A9&amp;" "&amp;"version "&amp;Development!A7</f>
        <v>Outdoor Lighting 2024 version 1.0</v>
      </c>
      <c r="D2" s="363"/>
      <c r="E2" s="363"/>
      <c r="F2" s="363"/>
      <c r="G2" s="363"/>
      <c r="H2" s="363"/>
      <c r="I2" s="363"/>
      <c r="J2" s="366"/>
      <c r="K2" s="366"/>
      <c r="L2" s="366"/>
      <c r="M2" s="366"/>
      <c r="N2" s="366"/>
      <c r="O2" s="366"/>
    </row>
    <row r="3" spans="1:15" ht="13.5" customHeight="1" thickTop="1" x14ac:dyDescent="0.35">
      <c r="A3" s="348"/>
      <c r="B3" s="348"/>
      <c r="C3" s="348"/>
      <c r="D3" s="348"/>
      <c r="E3" s="348"/>
      <c r="F3" s="348"/>
      <c r="G3" s="348"/>
      <c r="H3" s="348"/>
      <c r="I3" s="348"/>
      <c r="J3" s="348"/>
      <c r="K3" s="348"/>
      <c r="L3" s="348"/>
      <c r="M3" s="348"/>
      <c r="N3" s="348"/>
      <c r="O3" s="348"/>
    </row>
    <row r="4" spans="1:15" ht="39.65" customHeight="1" x14ac:dyDescent="0.35">
      <c r="B4" s="375" t="s">
        <v>451</v>
      </c>
      <c r="C4" s="375"/>
      <c r="D4" s="375"/>
      <c r="E4" s="375"/>
      <c r="F4" s="375"/>
      <c r="G4" s="375"/>
      <c r="H4" s="375"/>
      <c r="I4" s="375"/>
      <c r="J4" s="375"/>
      <c r="K4" s="375"/>
      <c r="L4" s="375"/>
      <c r="M4" s="375"/>
      <c r="N4" s="375"/>
    </row>
    <row r="5" spans="1:15" ht="27" customHeight="1" thickBot="1" x14ac:dyDescent="0.45">
      <c r="B5" s="176" t="s">
        <v>0</v>
      </c>
      <c r="C5" s="176"/>
      <c r="D5" s="176"/>
      <c r="E5" s="176"/>
      <c r="F5" s="176"/>
      <c r="G5" s="176"/>
      <c r="H5" s="176"/>
      <c r="I5" s="176"/>
      <c r="J5" s="176"/>
      <c r="K5" s="176"/>
      <c r="L5" s="176"/>
      <c r="M5" s="176"/>
      <c r="N5" s="176"/>
    </row>
    <row r="6" spans="1:15" s="179" customFormat="1" ht="30" customHeight="1" x14ac:dyDescent="0.35">
      <c r="B6" s="31" t="s">
        <v>1</v>
      </c>
      <c r="C6" s="25"/>
      <c r="D6" s="382"/>
      <c r="E6" s="382"/>
      <c r="F6" s="382"/>
      <c r="G6" s="177"/>
      <c r="H6" s="178"/>
      <c r="I6" s="31" t="s">
        <v>6</v>
      </c>
      <c r="J6" s="25"/>
      <c r="K6" s="377"/>
      <c r="L6" s="377"/>
      <c r="M6" s="377"/>
      <c r="N6" s="377"/>
    </row>
    <row r="7" spans="1:15" s="179" customFormat="1" ht="12" customHeight="1" x14ac:dyDescent="0.35">
      <c r="B7" s="31"/>
      <c r="C7" s="25"/>
      <c r="D7" s="30"/>
      <c r="E7" s="30"/>
      <c r="F7" s="30"/>
      <c r="G7" s="30"/>
      <c r="H7" s="33"/>
      <c r="I7" s="31"/>
      <c r="J7" s="25"/>
      <c r="K7" s="25"/>
      <c r="L7" s="25"/>
      <c r="M7" s="25"/>
      <c r="N7" s="25"/>
    </row>
    <row r="8" spans="1:15" s="179" customFormat="1" ht="30" customHeight="1" x14ac:dyDescent="0.35">
      <c r="B8" s="31" t="s">
        <v>209</v>
      </c>
      <c r="C8" s="25"/>
      <c r="D8" s="268"/>
      <c r="E8" s="46"/>
      <c r="F8" s="30"/>
      <c r="G8" s="30"/>
      <c r="H8" s="33"/>
      <c r="I8" s="31" t="s">
        <v>7</v>
      </c>
      <c r="J8" s="25"/>
      <c r="K8" s="379"/>
      <c r="L8" s="379"/>
      <c r="M8" s="379"/>
      <c r="N8" s="379"/>
    </row>
    <row r="9" spans="1:15" s="179" customFormat="1" ht="12" customHeight="1" x14ac:dyDescent="0.35">
      <c r="B9" s="180"/>
      <c r="C9" s="25"/>
      <c r="D9" s="30"/>
      <c r="E9" s="46"/>
      <c r="F9" s="30"/>
      <c r="G9" s="30"/>
      <c r="H9" s="33"/>
      <c r="I9" s="31"/>
      <c r="J9" s="25"/>
      <c r="K9" s="181"/>
      <c r="L9" s="181"/>
      <c r="M9" s="181"/>
      <c r="N9" s="181"/>
    </row>
    <row r="10" spans="1:15" s="179" customFormat="1" ht="30" customHeight="1" x14ac:dyDescent="0.35">
      <c r="B10" s="31" t="s">
        <v>2</v>
      </c>
      <c r="C10" s="25"/>
      <c r="D10" s="378"/>
      <c r="E10" s="378"/>
      <c r="F10" s="378"/>
      <c r="G10" s="378"/>
      <c r="H10" s="33"/>
      <c r="I10" s="182" t="s">
        <v>82</v>
      </c>
      <c r="J10" s="25"/>
      <c r="K10" s="381"/>
      <c r="L10" s="381"/>
      <c r="M10" s="30"/>
      <c r="N10" s="30"/>
    </row>
    <row r="11" spans="1:15" s="179" customFormat="1" ht="12" customHeight="1" x14ac:dyDescent="0.35">
      <c r="B11" s="31"/>
      <c r="C11" s="25"/>
      <c r="D11" s="183"/>
      <c r="E11" s="30"/>
      <c r="F11" s="30"/>
      <c r="G11" s="30"/>
      <c r="H11" s="33"/>
      <c r="I11" s="182"/>
      <c r="J11" s="25"/>
      <c r="K11" s="183"/>
      <c r="L11" s="30"/>
      <c r="M11" s="30"/>
      <c r="N11" s="30"/>
    </row>
    <row r="12" spans="1:15" s="179" customFormat="1" ht="30" customHeight="1" x14ac:dyDescent="0.35">
      <c r="B12" s="31" t="s">
        <v>3</v>
      </c>
      <c r="C12" s="25"/>
      <c r="D12" s="378"/>
      <c r="E12" s="378"/>
      <c r="F12" s="378"/>
      <c r="G12" s="378"/>
      <c r="H12" s="33"/>
      <c r="I12" s="184" t="s">
        <v>4</v>
      </c>
      <c r="J12" s="380"/>
      <c r="K12" s="380"/>
      <c r="L12" s="184" t="s">
        <v>5</v>
      </c>
      <c r="M12" s="376"/>
      <c r="N12" s="376"/>
    </row>
    <row r="13" spans="1:15" s="179" customFormat="1" ht="12" customHeight="1" x14ac:dyDescent="0.35">
      <c r="B13" s="31"/>
      <c r="C13" s="25"/>
      <c r="D13" s="183"/>
      <c r="E13" s="183"/>
      <c r="F13" s="183"/>
      <c r="G13" s="183"/>
      <c r="H13" s="33"/>
      <c r="I13" s="184"/>
      <c r="J13" s="185"/>
      <c r="K13" s="185"/>
      <c r="L13" s="184"/>
      <c r="M13" s="186"/>
      <c r="N13" s="186"/>
    </row>
    <row r="14" spans="1:15" s="179" customFormat="1" ht="30" customHeight="1" x14ac:dyDescent="0.35">
      <c r="B14" s="31" t="s">
        <v>42</v>
      </c>
      <c r="C14" s="25"/>
      <c r="D14" s="378"/>
      <c r="E14" s="378"/>
      <c r="F14" s="378"/>
      <c r="G14" s="378"/>
      <c r="H14" s="33"/>
      <c r="I14" s="184" t="s">
        <v>4</v>
      </c>
      <c r="J14" s="380"/>
      <c r="K14" s="380"/>
      <c r="L14" s="184" t="s">
        <v>5</v>
      </c>
      <c r="M14" s="376"/>
      <c r="N14" s="376"/>
    </row>
    <row r="15" spans="1:15" s="179" customFormat="1" ht="12" customHeight="1" x14ac:dyDescent="0.35">
      <c r="B15" s="31"/>
      <c r="C15" s="25"/>
      <c r="D15" s="183"/>
      <c r="E15" s="183"/>
      <c r="F15" s="183"/>
      <c r="G15" s="183"/>
      <c r="H15" s="33"/>
      <c r="I15" s="184"/>
      <c r="J15" s="187"/>
      <c r="K15" s="187"/>
      <c r="L15" s="184"/>
      <c r="M15" s="186"/>
      <c r="N15" s="186"/>
    </row>
    <row r="16" spans="1:15" s="179" customFormat="1" ht="30" customHeight="1" x14ac:dyDescent="0.35">
      <c r="B16" s="31" t="s">
        <v>81</v>
      </c>
      <c r="C16" s="25"/>
      <c r="D16" s="378"/>
      <c r="E16" s="378"/>
      <c r="F16" s="378"/>
      <c r="G16" s="378"/>
      <c r="H16" s="33"/>
      <c r="I16" s="30"/>
      <c r="J16" s="30"/>
      <c r="K16" s="31" t="s">
        <v>318</v>
      </c>
      <c r="L16" s="389"/>
      <c r="M16" s="389"/>
      <c r="N16" s="389"/>
    </row>
    <row r="17" spans="1:18" ht="12" customHeight="1" x14ac:dyDescent="0.35">
      <c r="B17" s="141"/>
      <c r="D17" s="42"/>
      <c r="E17" s="30"/>
      <c r="F17" s="30"/>
      <c r="G17" s="30"/>
      <c r="H17" s="30"/>
      <c r="I17" s="30"/>
      <c r="J17" s="30"/>
      <c r="K17" s="30"/>
      <c r="L17" s="30"/>
      <c r="M17" s="30"/>
      <c r="N17" s="30"/>
    </row>
    <row r="18" spans="1:18" ht="24" customHeight="1" x14ac:dyDescent="0.35">
      <c r="B18" s="188" t="s">
        <v>8</v>
      </c>
      <c r="D18" s="388" t="s">
        <v>609</v>
      </c>
      <c r="E18" s="388"/>
      <c r="F18" s="388"/>
      <c r="G18" s="388"/>
      <c r="H18"/>
      <c r="I18"/>
      <c r="J18"/>
      <c r="K18"/>
      <c r="L18"/>
      <c r="M18"/>
      <c r="N18"/>
    </row>
    <row r="19" spans="1:18" ht="12" customHeight="1" x14ac:dyDescent="0.35">
      <c r="C19" s="188"/>
      <c r="D19"/>
      <c r="E19"/>
      <c r="F19"/>
      <c r="G19"/>
      <c r="H19"/>
      <c r="I19"/>
      <c r="J19"/>
      <c r="K19"/>
      <c r="L19"/>
      <c r="M19"/>
      <c r="N19"/>
    </row>
    <row r="20" spans="1:18" s="30" customFormat="1" ht="24" customHeight="1" x14ac:dyDescent="0.3">
      <c r="B20" s="188" t="s">
        <v>241</v>
      </c>
      <c r="D20" s="388" t="s">
        <v>609</v>
      </c>
      <c r="E20" s="388"/>
      <c r="F20" s="388"/>
      <c r="G20" s="388"/>
      <c r="J20" s="384" t="s">
        <v>242</v>
      </c>
      <c r="K20" s="385"/>
      <c r="L20" s="334"/>
    </row>
    <row r="21" spans="1:18" ht="12" customHeight="1" x14ac:dyDescent="0.35">
      <c r="C21" s="188"/>
      <c r="D21" s="188"/>
      <c r="E21" s="189"/>
      <c r="F21" s="189"/>
      <c r="G21" s="189"/>
      <c r="H21" s="189"/>
      <c r="I21" s="189"/>
      <c r="J21" s="189"/>
      <c r="K21" s="189"/>
    </row>
    <row r="22" spans="1:18" ht="24" customHeight="1" x14ac:dyDescent="0.35">
      <c r="B22" s="38" t="s">
        <v>214</v>
      </c>
      <c r="C22" s="188"/>
      <c r="D22" s="388" t="s">
        <v>609</v>
      </c>
      <c r="E22" s="388"/>
      <c r="F22" s="388"/>
      <c r="G22" s="388"/>
      <c r="H22"/>
      <c r="J22" s="190"/>
      <c r="K22" s="269"/>
      <c r="L22" s="240"/>
    </row>
    <row r="23" spans="1:18" s="240" customFormat="1" ht="26.15" customHeight="1" thickBot="1" x14ac:dyDescent="0.45">
      <c r="B23" s="241" t="s">
        <v>315</v>
      </c>
      <c r="C23" s="242"/>
      <c r="D23" s="242"/>
      <c r="E23" s="242"/>
      <c r="F23" s="242"/>
      <c r="G23" s="242"/>
      <c r="H23" s="242"/>
      <c r="I23" s="242"/>
      <c r="J23" s="242"/>
      <c r="K23" s="242"/>
      <c r="L23" s="242"/>
      <c r="M23" s="242"/>
      <c r="N23" s="242"/>
    </row>
    <row r="24" spans="1:18" s="179" customFormat="1" ht="30" customHeight="1" x14ac:dyDescent="0.3">
      <c r="B24" s="182" t="s">
        <v>690</v>
      </c>
      <c r="E24" s="392"/>
      <c r="F24" s="392"/>
      <c r="G24" s="392"/>
      <c r="I24" s="182" t="s">
        <v>83</v>
      </c>
      <c r="J24" s="391"/>
      <c r="K24" s="391"/>
      <c r="M24" s="191"/>
      <c r="N24" s="191"/>
      <c r="R24" s="192"/>
    </row>
    <row r="25" spans="1:18" s="179" customFormat="1" ht="12" customHeight="1" x14ac:dyDescent="0.3">
      <c r="B25" s="182"/>
      <c r="E25" s="191"/>
      <c r="F25" s="191"/>
      <c r="G25" s="191"/>
      <c r="I25" s="182"/>
      <c r="J25" s="191"/>
      <c r="K25" s="191"/>
      <c r="M25" s="191"/>
      <c r="N25" s="191"/>
      <c r="R25" s="40"/>
    </row>
    <row r="26" spans="1:18" s="179" customFormat="1" ht="30" customHeight="1" x14ac:dyDescent="0.3">
      <c r="B26" s="182" t="s">
        <v>6</v>
      </c>
      <c r="E26" s="387"/>
      <c r="F26" s="387"/>
      <c r="G26" s="387"/>
      <c r="I26" s="190" t="s">
        <v>215</v>
      </c>
      <c r="J26" s="387"/>
      <c r="K26" s="387"/>
      <c r="L26" s="387"/>
      <c r="M26" s="387"/>
      <c r="N26" s="193"/>
      <c r="R26" s="192"/>
    </row>
    <row r="27" spans="1:18" s="179" customFormat="1" ht="25" customHeight="1" x14ac:dyDescent="0.3">
      <c r="B27" s="182"/>
      <c r="E27" s="191"/>
      <c r="F27" s="191"/>
      <c r="G27" s="191"/>
      <c r="H27" s="384" t="s">
        <v>689</v>
      </c>
      <c r="I27" s="384"/>
      <c r="J27" s="191"/>
      <c r="K27" s="191"/>
      <c r="M27" s="191"/>
      <c r="N27" s="191"/>
      <c r="R27" s="192"/>
    </row>
    <row r="28" spans="1:18" s="179" customFormat="1" ht="30" customHeight="1" x14ac:dyDescent="0.3">
      <c r="B28" s="182" t="s">
        <v>7</v>
      </c>
      <c r="E28" s="387"/>
      <c r="F28" s="387"/>
      <c r="G28" s="387"/>
      <c r="H28" s="384"/>
      <c r="I28" s="384"/>
      <c r="J28" s="393"/>
      <c r="K28" s="393"/>
      <c r="L28" s="393"/>
      <c r="M28" s="393"/>
      <c r="N28" s="193"/>
      <c r="R28" s="194"/>
    </row>
    <row r="29" spans="1:18" s="179" customFormat="1" ht="5.15" customHeight="1" x14ac:dyDescent="0.3">
      <c r="B29" s="182"/>
      <c r="E29" s="191"/>
      <c r="F29" s="191"/>
      <c r="G29" s="191"/>
      <c r="H29" s="184"/>
      <c r="I29" s="191"/>
      <c r="J29" s="191"/>
      <c r="K29" s="191"/>
      <c r="L29" s="190"/>
      <c r="M29" s="193"/>
      <c r="N29" s="193"/>
      <c r="R29" s="194"/>
    </row>
    <row r="30" spans="1:18" ht="28.4" customHeight="1" thickBot="1" x14ac:dyDescent="0.45">
      <c r="A30" s="179"/>
      <c r="B30" s="176" t="s">
        <v>50</v>
      </c>
      <c r="C30" s="176"/>
      <c r="D30" s="176"/>
      <c r="E30" s="176"/>
      <c r="F30" s="176"/>
      <c r="G30" s="176"/>
      <c r="H30" s="176"/>
      <c r="I30" s="176"/>
      <c r="J30" s="176"/>
      <c r="K30" s="176"/>
      <c r="L30" s="176"/>
      <c r="M30" s="176"/>
      <c r="N30" s="176"/>
    </row>
    <row r="31" spans="1:18" ht="20.149999999999999" customHeight="1" x14ac:dyDescent="0.35">
      <c r="A31" s="179"/>
      <c r="B31" s="386" t="s">
        <v>322</v>
      </c>
      <c r="C31" s="386"/>
      <c r="D31" s="386"/>
      <c r="E31" s="386"/>
      <c r="F31" s="386"/>
      <c r="G31" s="386"/>
      <c r="H31" s="386"/>
      <c r="I31" s="390">
        <f>Calculations!L191</f>
        <v>0</v>
      </c>
      <c r="J31" s="390"/>
      <c r="K31" s="390"/>
      <c r="L31" s="390"/>
      <c r="M31" s="390"/>
      <c r="N31" s="390"/>
    </row>
    <row r="32" spans="1:18" ht="20.149999999999999" customHeight="1" x14ac:dyDescent="0.4">
      <c r="A32" s="179"/>
      <c r="B32" s="245"/>
      <c r="C32" s="245"/>
      <c r="D32" s="245"/>
      <c r="E32" s="245"/>
      <c r="F32" s="245"/>
      <c r="G32" s="245"/>
      <c r="H32" s="245"/>
      <c r="I32" s="246"/>
      <c r="J32" s="247"/>
      <c r="K32" s="247"/>
      <c r="L32" s="247"/>
      <c r="M32" s="247"/>
      <c r="N32" s="247"/>
    </row>
    <row r="33" spans="1:14" ht="46.4" customHeight="1" x14ac:dyDescent="0.35">
      <c r="A33" s="179"/>
      <c r="B33" s="383" t="s">
        <v>497</v>
      </c>
      <c r="C33" s="383"/>
      <c r="D33" s="383"/>
      <c r="E33" s="383"/>
      <c r="F33" s="383"/>
      <c r="G33" s="383"/>
      <c r="H33" s="383"/>
      <c r="I33" s="383"/>
      <c r="J33" s="383"/>
      <c r="K33" s="383"/>
      <c r="L33" s="383"/>
      <c r="M33" s="383"/>
      <c r="N33" s="383"/>
    </row>
    <row r="34" spans="1:14" ht="8.15" customHeight="1" x14ac:dyDescent="0.35">
      <c r="C34" s="244"/>
      <c r="D34" s="199"/>
      <c r="E34" s="24"/>
      <c r="F34" s="24"/>
      <c r="G34" s="24"/>
      <c r="H34" s="24"/>
      <c r="I34" s="24"/>
      <c r="J34" s="24"/>
      <c r="K34" s="24"/>
      <c r="L34" s="24"/>
      <c r="M34" s="24"/>
      <c r="N34" s="24"/>
    </row>
    <row r="35" spans="1:14" ht="152.25" customHeight="1" x14ac:dyDescent="0.35">
      <c r="B35" s="396" t="s">
        <v>217</v>
      </c>
      <c r="C35" s="396"/>
      <c r="D35" s="396"/>
      <c r="E35" s="396"/>
      <c r="F35" s="396"/>
      <c r="G35" s="396"/>
      <c r="H35" s="396"/>
      <c r="I35" s="396"/>
      <c r="J35" s="396"/>
      <c r="K35" s="396"/>
      <c r="L35" s="396"/>
      <c r="M35" s="396"/>
      <c r="N35" s="396"/>
    </row>
    <row r="36" spans="1:14" ht="30" customHeight="1" x14ac:dyDescent="0.4">
      <c r="C36" s="384" t="s">
        <v>41</v>
      </c>
      <c r="D36" s="385"/>
      <c r="E36" s="387"/>
      <c r="F36" s="387"/>
      <c r="G36" s="387"/>
      <c r="H36" s="387"/>
      <c r="I36" s="36"/>
      <c r="J36" s="36"/>
      <c r="K36" s="36"/>
      <c r="L36" s="30"/>
      <c r="M36" s="30"/>
      <c r="N36" s="30"/>
    </row>
    <row r="37" spans="1:14" ht="14.5" customHeight="1" x14ac:dyDescent="0.35">
      <c r="C37" s="195"/>
      <c r="D37" s="196"/>
      <c r="E37" s="189"/>
      <c r="F37" s="189"/>
      <c r="G37" s="189"/>
      <c r="H37" s="189"/>
      <c r="I37" s="189"/>
      <c r="J37" s="189"/>
      <c r="K37" s="189"/>
      <c r="L37" s="30"/>
      <c r="M37" s="30"/>
      <c r="N37" s="30"/>
    </row>
    <row r="38" spans="1:14" ht="30" customHeight="1" x14ac:dyDescent="0.4">
      <c r="C38" s="385" t="s">
        <v>40</v>
      </c>
      <c r="D38" s="385"/>
      <c r="E38" s="387"/>
      <c r="F38" s="387"/>
      <c r="G38" s="387"/>
      <c r="H38" s="387"/>
      <c r="I38" s="36"/>
      <c r="J38" s="36"/>
      <c r="K38" s="36"/>
      <c r="L38" s="184" t="s">
        <v>39</v>
      </c>
      <c r="M38" s="394"/>
      <c r="N38" s="395"/>
    </row>
    <row r="39" spans="1:14" x14ac:dyDescent="0.35"/>
    <row r="40" spans="1:14" x14ac:dyDescent="0.35">
      <c r="M40" s="197" t="s">
        <v>234</v>
      </c>
      <c r="N40" s="23"/>
    </row>
    <row r="41" spans="1:14" ht="16.5" customHeight="1" x14ac:dyDescent="0.35">
      <c r="C41" s="198"/>
      <c r="D41" s="199"/>
      <c r="E41" s="199"/>
      <c r="F41" s="199"/>
      <c r="G41" s="199"/>
      <c r="H41" s="199"/>
      <c r="I41" s="199"/>
      <c r="J41" s="199"/>
      <c r="K41" s="199"/>
      <c r="L41" s="199"/>
      <c r="M41" s="199"/>
      <c r="N41" s="200"/>
    </row>
    <row r="42" spans="1:14" x14ac:dyDescent="0.35">
      <c r="B42" s="201" t="s">
        <v>67</v>
      </c>
      <c r="C42" s="202"/>
      <c r="D42" s="203" t="str">
        <f>Development!$A$8&amp;"_"&amp;Development!$A$7</f>
        <v>11.6.23_1.0</v>
      </c>
      <c r="E42" s="204"/>
      <c r="F42" s="203"/>
      <c r="G42" s="203"/>
      <c r="H42" s="203"/>
      <c r="I42" s="203"/>
      <c r="J42" s="205"/>
      <c r="K42" s="203"/>
      <c r="L42" s="203"/>
      <c r="M42" s="206" t="s">
        <v>68</v>
      </c>
      <c r="N42" s="207" t="str">
        <f>Development!$A$8</f>
        <v>11.6.23</v>
      </c>
    </row>
    <row r="43" spans="1:14" x14ac:dyDescent="0.35"/>
    <row r="44" spans="1:14" x14ac:dyDescent="0.35"/>
    <row r="45" spans="1:14" x14ac:dyDescent="0.35"/>
    <row r="46" spans="1:14" x14ac:dyDescent="0.35"/>
    <row r="47" spans="1:14" x14ac:dyDescent="0.35"/>
    <row r="48" spans="1:14" x14ac:dyDescent="0.35"/>
    <row r="49" x14ac:dyDescent="0.35"/>
    <row r="50" x14ac:dyDescent="0.35"/>
    <row r="51" x14ac:dyDescent="0.35"/>
    <row r="52" x14ac:dyDescent="0.35"/>
    <row r="53" x14ac:dyDescent="0.35"/>
    <row r="54" x14ac:dyDescent="0.35"/>
    <row r="55" x14ac:dyDescent="0.35"/>
    <row r="56" x14ac:dyDescent="0.35"/>
    <row r="57" x14ac:dyDescent="0.35"/>
    <row r="58"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x14ac:dyDescent="0.35"/>
    <row r="76" x14ac:dyDescent="0.35"/>
    <row r="77" x14ac:dyDescent="0.35"/>
    <row r="78" x14ac:dyDescent="0.35"/>
    <row r="79" x14ac:dyDescent="0.35"/>
    <row r="80" x14ac:dyDescent="0.35"/>
    <row r="81" x14ac:dyDescent="0.35"/>
    <row r="82" x14ac:dyDescent="0.35"/>
    <row r="83" x14ac:dyDescent="0.35"/>
    <row r="84" x14ac:dyDescent="0.35"/>
    <row r="85" x14ac:dyDescent="0.35"/>
    <row r="86" x14ac:dyDescent="0.35"/>
    <row r="87" x14ac:dyDescent="0.35"/>
    <row r="88" x14ac:dyDescent="0.35"/>
    <row r="89" x14ac:dyDescent="0.35"/>
    <row r="90" x14ac:dyDescent="0.35"/>
    <row r="91" x14ac:dyDescent="0.35"/>
    <row r="92" x14ac:dyDescent="0.35"/>
    <row r="93" x14ac:dyDescent="0.35"/>
    <row r="94" x14ac:dyDescent="0.35"/>
    <row r="95" x14ac:dyDescent="0.35"/>
    <row r="96" x14ac:dyDescent="0.35"/>
    <row r="97" x14ac:dyDescent="0.35"/>
    <row r="98" x14ac:dyDescent="0.35"/>
    <row r="99" x14ac:dyDescent="0.35"/>
    <row r="100" x14ac:dyDescent="0.35"/>
    <row r="101" x14ac:dyDescent="0.35"/>
    <row r="102" x14ac:dyDescent="0.35"/>
    <row r="103" x14ac:dyDescent="0.35"/>
    <row r="104" x14ac:dyDescent="0.35"/>
    <row r="105" x14ac:dyDescent="0.35"/>
    <row r="106" x14ac:dyDescent="0.35"/>
    <row r="107" x14ac:dyDescent="0.35"/>
    <row r="108" x14ac:dyDescent="0.35"/>
    <row r="109" x14ac:dyDescent="0.35"/>
    <row r="110" x14ac:dyDescent="0.35"/>
    <row r="111" x14ac:dyDescent="0.35"/>
    <row r="112" x14ac:dyDescent="0.35"/>
    <row r="113" x14ac:dyDescent="0.35"/>
    <row r="114" x14ac:dyDescent="0.35"/>
    <row r="115" x14ac:dyDescent="0.35"/>
    <row r="116" x14ac:dyDescent="0.35"/>
    <row r="117"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x14ac:dyDescent="0.35"/>
    <row r="146" x14ac:dyDescent="0.35"/>
    <row r="147" x14ac:dyDescent="0.35"/>
    <row r="148" x14ac:dyDescent="0.35"/>
    <row r="149" x14ac:dyDescent="0.35"/>
    <row r="150" x14ac:dyDescent="0.35"/>
    <row r="151" x14ac:dyDescent="0.35"/>
    <row r="152" x14ac:dyDescent="0.35"/>
    <row r="153" x14ac:dyDescent="0.35"/>
    <row r="154" x14ac:dyDescent="0.35"/>
    <row r="155" x14ac:dyDescent="0.35"/>
    <row r="156" x14ac:dyDescent="0.35"/>
    <row r="157" x14ac:dyDescent="0.35"/>
    <row r="158" x14ac:dyDescent="0.35"/>
    <row r="159" x14ac:dyDescent="0.35"/>
    <row r="160" x14ac:dyDescent="0.35"/>
    <row r="161" x14ac:dyDescent="0.35"/>
    <row r="162" x14ac:dyDescent="0.35"/>
    <row r="163" x14ac:dyDescent="0.35"/>
    <row r="164" x14ac:dyDescent="0.35"/>
    <row r="165" x14ac:dyDescent="0.35"/>
    <row r="166" x14ac:dyDescent="0.35"/>
    <row r="167" x14ac:dyDescent="0.35"/>
    <row r="168" x14ac:dyDescent="0.35"/>
    <row r="169" x14ac:dyDescent="0.35"/>
  </sheetData>
  <sheetProtection password="A202" sheet="1"/>
  <mergeCells count="34">
    <mergeCell ref="M38:N38"/>
    <mergeCell ref="C36:D36"/>
    <mergeCell ref="C38:D38"/>
    <mergeCell ref="E38:H38"/>
    <mergeCell ref="B35:N35"/>
    <mergeCell ref="E36:H36"/>
    <mergeCell ref="B33:N33"/>
    <mergeCell ref="J20:K20"/>
    <mergeCell ref="B31:H31"/>
    <mergeCell ref="D16:G16"/>
    <mergeCell ref="E28:G28"/>
    <mergeCell ref="J26:M26"/>
    <mergeCell ref="D18:G18"/>
    <mergeCell ref="D20:G20"/>
    <mergeCell ref="D22:G22"/>
    <mergeCell ref="L16:N16"/>
    <mergeCell ref="I31:N31"/>
    <mergeCell ref="J24:K24"/>
    <mergeCell ref="E24:G24"/>
    <mergeCell ref="J28:M28"/>
    <mergeCell ref="H27:I28"/>
    <mergeCell ref="E26:G26"/>
    <mergeCell ref="B4:N4"/>
    <mergeCell ref="M14:N14"/>
    <mergeCell ref="K6:N6"/>
    <mergeCell ref="D10:G10"/>
    <mergeCell ref="K8:N8"/>
    <mergeCell ref="J12:K12"/>
    <mergeCell ref="K10:L10"/>
    <mergeCell ref="J14:K14"/>
    <mergeCell ref="D14:G14"/>
    <mergeCell ref="M12:N12"/>
    <mergeCell ref="D6:F6"/>
    <mergeCell ref="D12:G12"/>
  </mergeCells>
  <dataValidations count="6">
    <dataValidation type="whole" operator="notEqual" allowBlank="1" showInputMessage="1" showErrorMessage="1" sqref="D8" xr:uid="{00000000-0002-0000-0000-000000000000}">
      <formula1>0</formula1>
    </dataValidation>
    <dataValidation type="whole" operator="greaterThan" allowBlank="1" showInputMessage="1" showErrorMessage="1" sqref="D6:F6 M12:N12 M14:N14" xr:uid="{00000000-0002-0000-0000-000001000000}">
      <formula1>0</formula1>
    </dataValidation>
    <dataValidation operator="greaterThan" allowBlank="1" showInputMessage="1" showErrorMessage="1" sqref="L16:N16" xr:uid="{00000000-0002-0000-0000-000002000000}"/>
    <dataValidation type="list" allowBlank="1" showInputMessage="1" showErrorMessage="1" sqref="D18:G18" xr:uid="{00000000-0002-0000-0000-000003000000}">
      <formula1>BLDG_Type</formula1>
    </dataValidation>
    <dataValidation type="list" allowBlank="1" showInputMessage="1" showErrorMessage="1" sqref="D20:G20" xr:uid="{00000000-0002-0000-0000-000004000000}">
      <formula1>Org_Type</formula1>
    </dataValidation>
    <dataValidation type="list" allowBlank="1" showInputMessage="1" showErrorMessage="1" sqref="D22:G22" xr:uid="{00000000-0002-0000-0000-000005000000}">
      <formula1>Project_Type</formula1>
    </dataValidation>
  </dataValidations>
  <printOptions horizontalCentered="1"/>
  <pageMargins left="0" right="0" top="0.25" bottom="0.25" header="0.3" footer="0.3"/>
  <pageSetup scale="67"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562" r:id="rId4" name="Group Box 1130">
              <controlPr defaultSize="0" autoFill="0" autoPict="0">
                <anchor moveWithCells="1">
                  <from>
                    <xdr:col>2</xdr:col>
                    <xdr:colOff>21272500</xdr:colOff>
                    <xdr:row>20</xdr:row>
                    <xdr:rowOff>-10407650</xdr:rowOff>
                  </from>
                  <to>
                    <xdr:col>9</xdr:col>
                    <xdr:colOff>8540750</xdr:colOff>
                    <xdr:row>23</xdr:row>
                    <xdr:rowOff>0</xdr:rowOff>
                  </to>
                </anchor>
              </controlPr>
            </control>
          </mc:Choice>
        </mc:AlternateContent>
        <mc:AlternateContent xmlns:mc="http://schemas.openxmlformats.org/markup-compatibility/2006">
          <mc:Choice Requires="x14">
            <control shapeId="19563" r:id="rId5" name="Group Box 1131">
              <controlPr defaultSize="0" autoFill="0" autoPict="0">
                <anchor moveWithCells="1">
                  <from>
                    <xdr:col>2</xdr:col>
                    <xdr:colOff>-22415500</xdr:colOff>
                    <xdr:row>16</xdr:row>
                    <xdr:rowOff>9137650</xdr:rowOff>
                  </from>
                  <to>
                    <xdr:col>13</xdr:col>
                    <xdr:colOff>8534400</xdr:colOff>
                    <xdr:row>21</xdr:row>
                    <xdr:rowOff>1162050</xdr:rowOff>
                  </to>
                </anchor>
              </controlPr>
            </control>
          </mc:Choice>
        </mc:AlternateContent>
        <mc:AlternateContent xmlns:mc="http://schemas.openxmlformats.org/markup-compatibility/2006">
          <mc:Choice Requires="x14">
            <control shapeId="19755" r:id="rId6" name="Group Box 1323">
              <controlPr defaultSize="0" autoFill="0" autoPict="0">
                <anchor moveWithCells="1">
                  <from>
                    <xdr:col>9</xdr:col>
                    <xdr:colOff>-12071350</xdr:colOff>
                    <xdr:row>20</xdr:row>
                    <xdr:rowOff>11690350</xdr:rowOff>
                  </from>
                  <to>
                    <xdr:col>12</xdr:col>
                    <xdr:colOff>6629400</xdr:colOff>
                    <xdr:row>23</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FF0000"/>
  </sheetPr>
  <dimension ref="A1:O191"/>
  <sheetViews>
    <sheetView workbookViewId="0">
      <selection activeCell="F178" sqref="F178"/>
    </sheetView>
  </sheetViews>
  <sheetFormatPr defaultRowHeight="14.5" x14ac:dyDescent="0.35"/>
  <cols>
    <col min="1" max="2" width="8.81640625" style="2" customWidth="1"/>
    <col min="3" max="3" width="14.1796875" style="2" customWidth="1"/>
    <col min="4" max="5" width="8.81640625" style="2" customWidth="1"/>
    <col min="6" max="6" width="11.453125" style="2" bestFit="1" customWidth="1"/>
    <col min="7" max="7" width="10.54296875" style="2" bestFit="1" customWidth="1"/>
    <col min="8" max="8" width="12.453125" style="2" bestFit="1" customWidth="1"/>
    <col min="9" max="9" width="10.453125" style="2" bestFit="1" customWidth="1"/>
    <col min="10" max="10" width="8.81640625" customWidth="1"/>
    <col min="11" max="11" width="10.1796875" bestFit="1" customWidth="1"/>
    <col min="12" max="12" width="11.1796875" bestFit="1" customWidth="1"/>
  </cols>
  <sheetData>
    <row r="1" spans="1:15" ht="29" x14ac:dyDescent="0.35">
      <c r="A1" s="97" t="s">
        <v>51</v>
      </c>
      <c r="B1" s="97"/>
      <c r="C1" s="97" t="s">
        <v>193</v>
      </c>
      <c r="D1" s="97" t="s">
        <v>103</v>
      </c>
      <c r="E1" s="97" t="s">
        <v>102</v>
      </c>
      <c r="F1" s="228" t="s">
        <v>194</v>
      </c>
      <c r="G1" s="97" t="s">
        <v>195</v>
      </c>
      <c r="H1" s="97" t="s">
        <v>196</v>
      </c>
      <c r="I1" s="97" t="s">
        <v>197</v>
      </c>
      <c r="K1" s="97" t="s">
        <v>226</v>
      </c>
    </row>
    <row r="2" spans="1:15" x14ac:dyDescent="0.35">
      <c r="A2" s="2" t="str">
        <f>IF(Worksheet!I11="","",IF(Worksheet!O11="Premium",References!$A$14,References!$A$13))</f>
        <v/>
      </c>
      <c r="B2" s="2" t="str">
        <f>LEFT(A2,4)</f>
        <v/>
      </c>
      <c r="C2" s="99">
        <f>Worksheet!G11</f>
        <v>0</v>
      </c>
      <c r="D2" s="99">
        <f>Worksheet!I11</f>
        <v>0</v>
      </c>
      <c r="E2" s="99">
        <f>Worksheet!K11</f>
        <v>0</v>
      </c>
      <c r="F2" s="101" t="str">
        <f>IF(A2="","",G2*1000)</f>
        <v/>
      </c>
      <c r="G2" s="108" t="str">
        <f>IF(A2="","",References!$T$3)</f>
        <v/>
      </c>
      <c r="H2" s="106" t="e">
        <f>IF(OR(G2="",References!$N$2=0),"",F2/1000*References!$P$16)</f>
        <v>#N/A</v>
      </c>
      <c r="I2" s="100" t="str">
        <f>IF(OR(A2="",C2=0,D2=0,E2=0),"Incomplete",INDEX(References!$B$13:$B$48,MATCH(Calculations!A2,References!$A$13:$A$48,0)))</f>
        <v>Incomplete</v>
      </c>
      <c r="K2" s="237" t="str">
        <f>IF(D2&gt;0,D2*I2,"")</f>
        <v/>
      </c>
      <c r="L2" t="str">
        <f>K2</f>
        <v/>
      </c>
      <c r="N2" t="str">
        <f>IF(ISNUMBER(H2),H2,"")</f>
        <v/>
      </c>
      <c r="O2" t="str">
        <f>IF(ISNUMBER(G2),G2*References!$W$3,"")</f>
        <v/>
      </c>
    </row>
    <row r="3" spans="1:15" x14ac:dyDescent="0.35">
      <c r="A3" s="2" t="str">
        <f>IF(Worksheet!I12="","",IF(Worksheet!O12="Premium",References!$A$14,References!$A$13))</f>
        <v/>
      </c>
      <c r="B3" s="2" t="str">
        <f>LEFT(A3,4)</f>
        <v/>
      </c>
      <c r="C3" s="102">
        <f>Worksheet!G12</f>
        <v>0</v>
      </c>
      <c r="D3" s="102">
        <f>Worksheet!I12</f>
        <v>0</v>
      </c>
      <c r="E3" s="102">
        <f>Worksheet!K12</f>
        <v>0</v>
      </c>
      <c r="F3" s="101" t="str">
        <f>IF(A3="","",G3*1000)</f>
        <v/>
      </c>
      <c r="G3" s="108" t="str">
        <f>IF(A3="","",References!$T$3)</f>
        <v/>
      </c>
      <c r="H3" s="106" t="e">
        <f>IF(OR(G3="",References!$N$2=0),"",F3/1000*References!$P$16)</f>
        <v>#N/A</v>
      </c>
      <c r="I3" s="100" t="str">
        <f>IF(OR(A3="",C3=0,D3=0,E3=0),"Incomplete",INDEX(References!$B$13:$B$48,MATCH(Calculations!A3,References!$A$13:$A$48,0)))</f>
        <v>Incomplete</v>
      </c>
      <c r="K3" s="238" t="str">
        <f>IF(D3&gt;0,D3*I3,"")</f>
        <v/>
      </c>
      <c r="L3" t="str">
        <f>K3</f>
        <v/>
      </c>
      <c r="N3" t="str">
        <f t="shared" ref="N3:N66" si="0">IF(ISNUMBER(H3),H3,"")</f>
        <v/>
      </c>
      <c r="O3" t="str">
        <f>IF(ISNUMBER(G3),G3*References!$W$3,"")</f>
        <v/>
      </c>
    </row>
    <row r="4" spans="1:15" x14ac:dyDescent="0.35">
      <c r="A4" s="2" t="str">
        <f>IF(Worksheet!I13="","",IF(Worksheet!O13="Premium",References!$A$14,References!$A$13))</f>
        <v/>
      </c>
      <c r="B4" s="2" t="str">
        <f>LEFT(A4,4)</f>
        <v/>
      </c>
      <c r="C4" s="102">
        <f>Worksheet!G13</f>
        <v>0</v>
      </c>
      <c r="D4" s="102">
        <f>Worksheet!I13</f>
        <v>0</v>
      </c>
      <c r="E4" s="102">
        <f>Worksheet!K13</f>
        <v>0</v>
      </c>
      <c r="F4" s="101" t="str">
        <f>IF(A4="","",G4*1000)</f>
        <v/>
      </c>
      <c r="G4" s="108" t="str">
        <f>IF(A4="","",References!$T$3)</f>
        <v/>
      </c>
      <c r="H4" s="106" t="e">
        <f>IF(OR(G4="",References!$N$2=0),"",F4/1000*References!$P$16)</f>
        <v>#N/A</v>
      </c>
      <c r="I4" s="100" t="str">
        <f>IF(OR(A4="",C4=0,D4=0,E4=0),"Incomplete",INDEX(References!$B$13:$B$48,MATCH(Calculations!A4,References!$A$13:$A$48,0)))</f>
        <v>Incomplete</v>
      </c>
      <c r="K4" s="238" t="str">
        <f>IF(D4&gt;0,D4*I4,"")</f>
        <v/>
      </c>
      <c r="L4" t="str">
        <f>K4</f>
        <v/>
      </c>
      <c r="N4" t="str">
        <f t="shared" si="0"/>
        <v/>
      </c>
      <c r="O4" t="str">
        <f>IF(ISNUMBER(G4),G4*References!$W$3,"")</f>
        <v/>
      </c>
    </row>
    <row r="5" spans="1:15" x14ac:dyDescent="0.35">
      <c r="A5" s="2" t="str">
        <f>IF(Worksheet!I14="","",IF(Worksheet!O14="Premium",References!$A$14,References!$A$13))</f>
        <v/>
      </c>
      <c r="B5" s="2" t="str">
        <f>LEFT(A5,4)</f>
        <v/>
      </c>
      <c r="C5" s="102">
        <f>Worksheet!G14</f>
        <v>0</v>
      </c>
      <c r="D5" s="102">
        <f>Worksheet!I14</f>
        <v>0</v>
      </c>
      <c r="E5" s="102">
        <f>Worksheet!K14</f>
        <v>0</v>
      </c>
      <c r="F5" s="101" t="str">
        <f>IF(A5="","",G5*1000)</f>
        <v/>
      </c>
      <c r="G5" s="108" t="str">
        <f>IF(A5="","",References!$T$3)</f>
        <v/>
      </c>
      <c r="H5" s="106" t="e">
        <f>IF(OR(G5="",References!$N$2=0),"",F5/1000*References!$P$16)</f>
        <v>#N/A</v>
      </c>
      <c r="I5" s="100" t="str">
        <f>IF(OR(A5="",C5=0,D5=0,E5=0),"Incomplete",INDEX(References!$B$13:$B$48,MATCH(Calculations!A5,References!$A$13:$A$48,0)))</f>
        <v>Incomplete</v>
      </c>
      <c r="K5" s="160" t="str">
        <f>IF(D5&gt;0,D5*I5,"")</f>
        <v/>
      </c>
      <c r="L5" t="str">
        <f>K5</f>
        <v/>
      </c>
      <c r="N5" t="str">
        <f t="shared" si="0"/>
        <v/>
      </c>
      <c r="O5" t="str">
        <f>IF(ISNUMBER(G5),G5*References!$W$3,"")</f>
        <v/>
      </c>
    </row>
    <row r="6" spans="1:15" ht="5.15" customHeight="1" x14ac:dyDescent="0.35">
      <c r="A6" s="24"/>
      <c r="B6" s="24"/>
      <c r="N6" t="str">
        <f t="shared" si="0"/>
        <v/>
      </c>
      <c r="O6" t="str">
        <f>IF(ISNUMBER(G6),G6*References!$W$3,"")</f>
        <v/>
      </c>
    </row>
    <row r="7" spans="1:15" ht="5.15" customHeight="1" x14ac:dyDescent="0.35">
      <c r="A7" s="98"/>
      <c r="B7" s="98"/>
      <c r="C7" s="98"/>
      <c r="D7" s="98"/>
      <c r="E7" s="98"/>
      <c r="F7" s="98"/>
      <c r="G7" s="98"/>
      <c r="H7" s="98"/>
      <c r="I7" s="98"/>
      <c r="N7" t="str">
        <f t="shared" si="0"/>
        <v/>
      </c>
      <c r="O7" t="str">
        <f>IF(ISNUMBER(G7),G7*References!$W$3,"")</f>
        <v/>
      </c>
    </row>
    <row r="8" spans="1:15" ht="5.15" customHeight="1" x14ac:dyDescent="0.35">
      <c r="N8" t="str">
        <f t="shared" si="0"/>
        <v/>
      </c>
      <c r="O8" t="str">
        <f>IF(ISNUMBER(G8),G8*References!$W$3,"")</f>
        <v/>
      </c>
    </row>
    <row r="9" spans="1:15" ht="29" x14ac:dyDescent="0.35">
      <c r="A9" s="97" t="s">
        <v>51</v>
      </c>
      <c r="B9" s="97"/>
      <c r="C9" s="97" t="s">
        <v>193</v>
      </c>
      <c r="D9" s="97" t="s">
        <v>103</v>
      </c>
      <c r="E9" s="97" t="s">
        <v>102</v>
      </c>
      <c r="F9" s="97" t="s">
        <v>194</v>
      </c>
      <c r="G9" s="97" t="s">
        <v>195</v>
      </c>
      <c r="H9" s="97" t="s">
        <v>196</v>
      </c>
      <c r="I9" s="97" t="s">
        <v>197</v>
      </c>
      <c r="K9" s="97" t="s">
        <v>226</v>
      </c>
      <c r="N9" t="str">
        <f t="shared" si="0"/>
        <v/>
      </c>
      <c r="O9" t="str">
        <f>IF(ISNUMBER(G9),G9*References!$W$3,"")</f>
        <v/>
      </c>
    </row>
    <row r="10" spans="1:15" x14ac:dyDescent="0.35">
      <c r="A10" s="2" t="str">
        <f>IF(Worksheet!I19="","",IF(Worksheet!O19="Premium",References!$A$16,References!$A$15))</f>
        <v/>
      </c>
      <c r="B10" s="2" t="str">
        <f>LEFT(A10,4)</f>
        <v/>
      </c>
      <c r="C10" s="99">
        <f>Worksheet!G19</f>
        <v>0</v>
      </c>
      <c r="D10" s="99">
        <f>Worksheet!I19</f>
        <v>0</v>
      </c>
      <c r="E10" s="99">
        <f>Worksheet!K19</f>
        <v>0</v>
      </c>
      <c r="F10" s="101" t="str">
        <f>IF(A10="","",G10*1000)</f>
        <v/>
      </c>
      <c r="G10" s="108" t="str">
        <f>IF(A10="","",References!$T$5)</f>
        <v/>
      </c>
      <c r="H10" s="106" t="e">
        <f>IF(OR(G10="",References!$N$2=0),"",F10/1000*References!$P$16)</f>
        <v>#N/A</v>
      </c>
      <c r="I10" s="100" t="str">
        <f>IF(OR(A10="",C10=0,D10=0,E10=0),"Incomplete",INDEX(References!$B$13:$B$48,MATCH(Calculations!A10,References!$A$13:$A$48,0)))</f>
        <v>Incomplete</v>
      </c>
      <c r="K10" s="235" t="str">
        <f>IF(D10&gt;0,D10*I10,"")</f>
        <v/>
      </c>
      <c r="L10" t="str">
        <f>K10</f>
        <v/>
      </c>
      <c r="N10" t="str">
        <f t="shared" si="0"/>
        <v/>
      </c>
      <c r="O10" t="str">
        <f>IF(ISNUMBER(G10),G10*References!$W$3,"")</f>
        <v/>
      </c>
    </row>
    <row r="11" spans="1:15" x14ac:dyDescent="0.35">
      <c r="A11" s="2" t="str">
        <f>IF(Worksheet!I20="","",IF(Worksheet!O20="Premium",References!$A$16,References!$A$15))</f>
        <v/>
      </c>
      <c r="B11" s="2" t="str">
        <f>LEFT(A11,4)</f>
        <v/>
      </c>
      <c r="C11" s="102">
        <f>Worksheet!G20</f>
        <v>0</v>
      </c>
      <c r="D11" s="102">
        <f>Worksheet!I20</f>
        <v>0</v>
      </c>
      <c r="E11" s="102">
        <f>Worksheet!K20</f>
        <v>0</v>
      </c>
      <c r="F11" s="101" t="str">
        <f>IF(A11="","",G11*1000)</f>
        <v/>
      </c>
      <c r="G11" s="108" t="str">
        <f>IF(A11="","",References!$T$5)</f>
        <v/>
      </c>
      <c r="H11" s="106" t="e">
        <f>IF(OR(G11="",References!$N$2=0),"",F11/1000*References!$P$16)</f>
        <v>#N/A</v>
      </c>
      <c r="I11" s="100" t="str">
        <f>IF(OR(A11="",C11=0,D11=0,E11=0),"Incomplete",INDEX(References!$B$13:$B$48,MATCH(Calculations!A11,References!$A$13:$A$48,0)))</f>
        <v>Incomplete</v>
      </c>
      <c r="K11" s="236" t="str">
        <f>IF(D11&gt;0,D11*I11,"")</f>
        <v/>
      </c>
      <c r="L11" t="str">
        <f>K11</f>
        <v/>
      </c>
      <c r="N11" t="str">
        <f t="shared" si="0"/>
        <v/>
      </c>
      <c r="O11" t="str">
        <f>IF(ISNUMBER(G11),G11*References!$W$3,"")</f>
        <v/>
      </c>
    </row>
    <row r="12" spans="1:15" x14ac:dyDescent="0.35">
      <c r="A12" s="2" t="str">
        <f>IF(Worksheet!I21="","",IF(Worksheet!O21="Premium",References!$A$16,References!$A$15))</f>
        <v/>
      </c>
      <c r="B12" s="2" t="str">
        <f>LEFT(A12,4)</f>
        <v/>
      </c>
      <c r="C12" s="102">
        <f>Worksheet!G21</f>
        <v>0</v>
      </c>
      <c r="D12" s="102">
        <f>Worksheet!I21</f>
        <v>0</v>
      </c>
      <c r="E12" s="102">
        <f>Worksheet!K21</f>
        <v>0</v>
      </c>
      <c r="F12" s="101" t="str">
        <f>IF(A12="","",G12*1000)</f>
        <v/>
      </c>
      <c r="G12" s="108" t="str">
        <f>IF(A12="","",References!$T$5)</f>
        <v/>
      </c>
      <c r="H12" s="106" t="e">
        <f>IF(OR(G12="",References!$N$2=0),"",F12/1000*References!$P$16)</f>
        <v>#N/A</v>
      </c>
      <c r="I12" s="100" t="str">
        <f>IF(OR(A12="",C12=0,D12=0,E12=0),"Incomplete",INDEX(References!$B$13:$B$48,MATCH(Calculations!A12,References!$A$13:$A$48,0)))</f>
        <v>Incomplete</v>
      </c>
      <c r="K12" s="236" t="str">
        <f>IF(D12&gt;0,D12*I12,"")</f>
        <v/>
      </c>
      <c r="L12" t="str">
        <f>K12</f>
        <v/>
      </c>
      <c r="N12" t="str">
        <f t="shared" si="0"/>
        <v/>
      </c>
      <c r="O12" t="str">
        <f>IF(ISNUMBER(G12),G12*References!$W$3,"")</f>
        <v/>
      </c>
    </row>
    <row r="13" spans="1:15" x14ac:dyDescent="0.35">
      <c r="A13" s="2" t="str">
        <f>IF(Worksheet!I22="","",IF(Worksheet!O22="Premium",References!$A$16,References!$A$15))</f>
        <v/>
      </c>
      <c r="B13" s="2" t="str">
        <f>LEFT(A13,4)</f>
        <v/>
      </c>
      <c r="C13" s="102">
        <f>Worksheet!G22</f>
        <v>0</v>
      </c>
      <c r="D13" s="102">
        <f>Worksheet!I22</f>
        <v>0</v>
      </c>
      <c r="E13" s="102">
        <f>Worksheet!K22</f>
        <v>0</v>
      </c>
      <c r="F13" s="101" t="str">
        <f>IF(A13="","",G13*1000)</f>
        <v/>
      </c>
      <c r="G13" s="108" t="str">
        <f>IF(A13="","",References!$T$5)</f>
        <v/>
      </c>
      <c r="H13" s="106" t="e">
        <f>IF(OR(G13="",References!$N$2=0),"",F13/1000*References!$P$16)</f>
        <v>#N/A</v>
      </c>
      <c r="I13" s="100" t="str">
        <f>IF(OR(A13="",C13=0,D13=0,E13=0),"Incomplete",INDEX(References!$B$13:$B$48,MATCH(Calculations!A13,References!$A$13:$A$48,0)))</f>
        <v>Incomplete</v>
      </c>
      <c r="K13" s="236" t="str">
        <f>IF(D13&gt;0,D13*I13,"")</f>
        <v/>
      </c>
      <c r="L13" t="str">
        <f>K13</f>
        <v/>
      </c>
      <c r="N13" t="str">
        <f t="shared" si="0"/>
        <v/>
      </c>
      <c r="O13" t="str">
        <f>IF(ISNUMBER(G13),G13*References!$W$3,"")</f>
        <v/>
      </c>
    </row>
    <row r="14" spans="1:15" ht="5.15" customHeight="1" x14ac:dyDescent="0.35">
      <c r="N14" t="str">
        <f t="shared" si="0"/>
        <v/>
      </c>
      <c r="O14" t="str">
        <f>IF(ISNUMBER(G14),G14*References!$W$3,"")</f>
        <v/>
      </c>
    </row>
    <row r="15" spans="1:15" ht="5.15" customHeight="1" x14ac:dyDescent="0.35">
      <c r="J15" s="104"/>
      <c r="N15" t="str">
        <f t="shared" si="0"/>
        <v/>
      </c>
      <c r="O15" t="str">
        <f>IF(ISNUMBER(G15),G15*References!$W$3,"")</f>
        <v/>
      </c>
    </row>
    <row r="16" spans="1:15" ht="5.15" customHeight="1" x14ac:dyDescent="0.35">
      <c r="J16" s="94"/>
      <c r="N16" t="str">
        <f t="shared" si="0"/>
        <v/>
      </c>
      <c r="O16" t="str">
        <f>IF(ISNUMBER(G16),G16*References!$W$3,"")</f>
        <v/>
      </c>
    </row>
    <row r="17" spans="1:15" ht="29.15" customHeight="1" x14ac:dyDescent="0.35">
      <c r="A17" s="97" t="s">
        <v>51</v>
      </c>
      <c r="B17" s="97"/>
      <c r="C17" s="97" t="s">
        <v>193</v>
      </c>
      <c r="D17" s="97" t="s">
        <v>103</v>
      </c>
      <c r="E17" s="97" t="s">
        <v>102</v>
      </c>
      <c r="F17" s="97" t="s">
        <v>194</v>
      </c>
      <c r="G17" s="97" t="s">
        <v>195</v>
      </c>
      <c r="H17" s="97" t="s">
        <v>196</v>
      </c>
      <c r="I17" s="97" t="s">
        <v>197</v>
      </c>
      <c r="J17" s="95"/>
      <c r="K17" s="97" t="s">
        <v>226</v>
      </c>
      <c r="N17" t="str">
        <f t="shared" si="0"/>
        <v/>
      </c>
      <c r="O17" t="str">
        <f>IF(ISNUMBER(G17),G17*References!$W$3,"")</f>
        <v/>
      </c>
    </row>
    <row r="18" spans="1:15" ht="15.5" x14ac:dyDescent="0.35">
      <c r="A18" s="2" t="str">
        <f>IF(Worksheet!I27="","",IF(Worksheet!O27="Premium",References!$A$18,References!$A$17))</f>
        <v/>
      </c>
      <c r="B18" s="2" t="str">
        <f>LEFT(A18,4)</f>
        <v/>
      </c>
      <c r="C18" s="99">
        <f>Worksheet!G27</f>
        <v>0</v>
      </c>
      <c r="D18" s="99">
        <f>Worksheet!I27</f>
        <v>0</v>
      </c>
      <c r="E18" s="99">
        <f>Worksheet!K27</f>
        <v>0</v>
      </c>
      <c r="F18" s="101" t="str">
        <f>IF(A18="","",G18*1000)</f>
        <v/>
      </c>
      <c r="G18" s="108" t="str">
        <f>IF(A18="","",References!$T$7)</f>
        <v/>
      </c>
      <c r="H18" s="106" t="e">
        <f>IF(OR(G18="",References!$N$2=0),"",F18/1000*References!$P$16)</f>
        <v>#N/A</v>
      </c>
      <c r="I18" s="100" t="str">
        <f>IF(OR(A18="",C18=0,D18=0,E18=0),"Incomplete",INDEX(References!$B$13:$B$48,MATCH(Calculations!A18,References!$A$13:$A$48,0)))</f>
        <v>Incomplete</v>
      </c>
      <c r="J18" s="103"/>
      <c r="K18" s="235" t="str">
        <f>IF(D18&gt;0,D18*I18,"")</f>
        <v/>
      </c>
      <c r="L18" t="str">
        <f>K18</f>
        <v/>
      </c>
      <c r="N18" t="str">
        <f t="shared" si="0"/>
        <v/>
      </c>
      <c r="O18" t="str">
        <f>IF(ISNUMBER(G18),G18*References!$W$3,"")</f>
        <v/>
      </c>
    </row>
    <row r="19" spans="1:15" ht="15.5" x14ac:dyDescent="0.35">
      <c r="A19" s="2" t="str">
        <f>IF(Worksheet!I28="","",IF(Worksheet!O28="Premium",References!$A$18,References!$A$17))</f>
        <v/>
      </c>
      <c r="B19" s="2" t="str">
        <f>LEFT(A19,4)</f>
        <v/>
      </c>
      <c r="C19" s="102">
        <f>Worksheet!G28</f>
        <v>0</v>
      </c>
      <c r="D19" s="102">
        <f>Worksheet!I28</f>
        <v>0</v>
      </c>
      <c r="E19" s="102">
        <f>Worksheet!K28</f>
        <v>0</v>
      </c>
      <c r="F19" s="101" t="str">
        <f>IF(A19="","",G19*1000)</f>
        <v/>
      </c>
      <c r="G19" s="108" t="str">
        <f>IF(A19="","",References!$T$7)</f>
        <v/>
      </c>
      <c r="H19" s="106" t="e">
        <f>IF(OR(G19="",References!$N$2=0),"",F19/1000*References!$P$16)</f>
        <v>#N/A</v>
      </c>
      <c r="I19" s="100" t="str">
        <f>IF(OR(A19="",C19=0,D19=0,E19=0),"Incomplete",INDEX(References!$B$13:$B$48,MATCH(Calculations!A19,References!$A$13:$A$48,0)))</f>
        <v>Incomplete</v>
      </c>
      <c r="J19" s="103"/>
      <c r="K19" s="236" t="str">
        <f>IF(D19&gt;0,D19*I19,"")</f>
        <v/>
      </c>
      <c r="L19" t="str">
        <f>K19</f>
        <v/>
      </c>
      <c r="N19" t="str">
        <f t="shared" si="0"/>
        <v/>
      </c>
      <c r="O19" t="str">
        <f>IF(ISNUMBER(G19),G19*References!$W$3,"")</f>
        <v/>
      </c>
    </row>
    <row r="20" spans="1:15" ht="15.5" x14ac:dyDescent="0.35">
      <c r="A20" s="2" t="str">
        <f>IF(Worksheet!I29="","",IF(Worksheet!O29="Premium",References!$A$18,References!$A$17))</f>
        <v/>
      </c>
      <c r="B20" s="2" t="str">
        <f>LEFT(A20,4)</f>
        <v/>
      </c>
      <c r="C20" s="102">
        <f>Worksheet!G29</f>
        <v>0</v>
      </c>
      <c r="D20" s="102">
        <f>Worksheet!I29</f>
        <v>0</v>
      </c>
      <c r="E20" s="102">
        <f>Worksheet!K29</f>
        <v>0</v>
      </c>
      <c r="F20" s="101" t="str">
        <f>IF(A20="","",G20*1000)</f>
        <v/>
      </c>
      <c r="G20" s="108" t="str">
        <f>IF(A20="","",References!$T$7)</f>
        <v/>
      </c>
      <c r="H20" s="106" t="e">
        <f>IF(OR(G20="",References!$N$2=0),"",F20/1000*References!$P$16)</f>
        <v>#N/A</v>
      </c>
      <c r="I20" s="100" t="str">
        <f>IF(OR(A20="",C20=0,D20=0,E20=0),"Incomplete",INDEX(References!$B$13:$B$48,MATCH(Calculations!A20,References!$A$13:$A$48,0)))</f>
        <v>Incomplete</v>
      </c>
      <c r="J20" s="103"/>
      <c r="K20" s="236" t="str">
        <f>IF(D20&gt;0,D20*I20,"")</f>
        <v/>
      </c>
      <c r="L20" t="str">
        <f>K20</f>
        <v/>
      </c>
      <c r="N20" t="str">
        <f t="shared" si="0"/>
        <v/>
      </c>
      <c r="O20" t="str">
        <f>IF(ISNUMBER(G20),G20*References!$W$3,"")</f>
        <v/>
      </c>
    </row>
    <row r="21" spans="1:15" ht="15.5" x14ac:dyDescent="0.35">
      <c r="A21" s="2" t="str">
        <f>IF(Worksheet!I30="","",IF(Worksheet!O30="Premium",References!$A$18,References!$A$17))</f>
        <v/>
      </c>
      <c r="B21" s="2" t="str">
        <f>LEFT(A21,4)</f>
        <v/>
      </c>
      <c r="C21" s="102">
        <f>Worksheet!G30</f>
        <v>0</v>
      </c>
      <c r="D21" s="102">
        <f>Worksheet!I30</f>
        <v>0</v>
      </c>
      <c r="E21" s="102">
        <f>Worksheet!K30</f>
        <v>0</v>
      </c>
      <c r="F21" s="101" t="str">
        <f>IF(A21="","",G21*1000)</f>
        <v/>
      </c>
      <c r="G21" s="108" t="str">
        <f>IF(A21="","",References!$T$7)</f>
        <v/>
      </c>
      <c r="H21" s="106" t="e">
        <f>IF(OR(G21="",References!$N$2=0),"",F21/1000*References!$P$16)</f>
        <v>#N/A</v>
      </c>
      <c r="I21" s="100" t="str">
        <f>IF(OR(A21="",C21=0,D21=0,E21=0),"Incomplete",INDEX(References!$B$13:$B$48,MATCH(Calculations!A21,References!$A$13:$A$48,0)))</f>
        <v>Incomplete</v>
      </c>
      <c r="J21" s="103"/>
      <c r="K21" s="236" t="str">
        <f>IF(D21&gt;0,D21*I21,"")</f>
        <v/>
      </c>
      <c r="L21" t="str">
        <f>K21</f>
        <v/>
      </c>
      <c r="N21" t="str">
        <f t="shared" si="0"/>
        <v/>
      </c>
      <c r="O21" t="str">
        <f>IF(ISNUMBER(G21),G21*References!$W$3,"")</f>
        <v/>
      </c>
    </row>
    <row r="22" spans="1:15" ht="5.15" customHeight="1" x14ac:dyDescent="0.35">
      <c r="J22" s="77"/>
      <c r="N22" t="str">
        <f t="shared" si="0"/>
        <v/>
      </c>
      <c r="O22" t="str">
        <f>IF(ISNUMBER(G22),G22*References!$W$3,"")</f>
        <v/>
      </c>
    </row>
    <row r="23" spans="1:15" ht="5.15" customHeight="1" x14ac:dyDescent="0.35">
      <c r="A23" s="104"/>
      <c r="B23" s="104"/>
      <c r="C23" s="104"/>
      <c r="D23" s="104"/>
      <c r="E23" s="104"/>
      <c r="F23" s="104"/>
      <c r="G23" s="104"/>
      <c r="H23" s="104"/>
      <c r="I23" s="104"/>
      <c r="J23" s="93"/>
      <c r="N23" t="str">
        <f t="shared" si="0"/>
        <v/>
      </c>
      <c r="O23" t="str">
        <f>IF(ISNUMBER(G23),G23*References!$W$3,"")</f>
        <v/>
      </c>
    </row>
    <row r="24" spans="1:15" ht="5.15" customHeight="1" x14ac:dyDescent="0.35">
      <c r="A24" s="94"/>
      <c r="B24" s="94"/>
      <c r="C24" s="94"/>
      <c r="D24" s="94"/>
      <c r="E24" s="94"/>
      <c r="F24" s="94"/>
      <c r="G24" s="94"/>
      <c r="H24" s="94"/>
      <c r="I24" s="94"/>
      <c r="N24" t="str">
        <f t="shared" si="0"/>
        <v/>
      </c>
      <c r="O24" t="str">
        <f>IF(ISNUMBER(G24),G24*References!$W$3,"")</f>
        <v/>
      </c>
    </row>
    <row r="25" spans="1:15" ht="29" x14ac:dyDescent="0.35">
      <c r="A25" s="97" t="s">
        <v>51</v>
      </c>
      <c r="B25" s="97"/>
      <c r="C25" s="97" t="s">
        <v>193</v>
      </c>
      <c r="D25" s="97" t="s">
        <v>103</v>
      </c>
      <c r="E25" s="97" t="s">
        <v>102</v>
      </c>
      <c r="F25" s="97" t="s">
        <v>194</v>
      </c>
      <c r="G25" s="97" t="s">
        <v>195</v>
      </c>
      <c r="H25" s="97" t="s">
        <v>196</v>
      </c>
      <c r="I25" s="97" t="s">
        <v>197</v>
      </c>
      <c r="J25" s="90"/>
      <c r="K25" s="97" t="s">
        <v>226</v>
      </c>
      <c r="N25" t="str">
        <f t="shared" si="0"/>
        <v/>
      </c>
      <c r="O25" t="str">
        <f>IF(ISNUMBER(G25),G25*References!$W$3,"")</f>
        <v/>
      </c>
    </row>
    <row r="26" spans="1:15" ht="15.5" x14ac:dyDescent="0.35">
      <c r="A26" s="2" t="str">
        <f>IF(Worksheet!I35="","",IF(Worksheet!O35="Premium",References!$A$20,References!$A$19))</f>
        <v/>
      </c>
      <c r="B26" s="2" t="str">
        <f>LEFT(A26,4)</f>
        <v/>
      </c>
      <c r="C26" s="99">
        <f>Worksheet!G35</f>
        <v>0</v>
      </c>
      <c r="D26" s="99">
        <f>Worksheet!I35</f>
        <v>0</v>
      </c>
      <c r="E26" s="99">
        <f>Worksheet!K35</f>
        <v>0</v>
      </c>
      <c r="F26" s="101" t="str">
        <f>IF(A26="","",G26*1000)</f>
        <v/>
      </c>
      <c r="G26" s="108" t="str">
        <f>IF(A26="","",References!$T$9)</f>
        <v/>
      </c>
      <c r="H26" s="106" t="e">
        <f>IF(OR(G26="",References!$N$2=0),"",F26/1000*References!$P$16)</f>
        <v>#N/A</v>
      </c>
      <c r="I26" s="100" t="str">
        <f>IF(OR(A26="",C26=0,D26=0,E26=0),"Incomplete",INDEX(References!$B$13:$B$48,MATCH(Calculations!A26,References!$A$13:$A$48,0)))</f>
        <v>Incomplete</v>
      </c>
      <c r="J26" s="33"/>
      <c r="K26" s="235" t="str">
        <f>IF(D26&gt;0,D26*I26,"")</f>
        <v/>
      </c>
      <c r="L26" t="str">
        <f>K26</f>
        <v/>
      </c>
      <c r="N26" t="str">
        <f t="shared" si="0"/>
        <v/>
      </c>
      <c r="O26" t="str">
        <f>IF(ISNUMBER(G26),G26*References!$W$3,"")</f>
        <v/>
      </c>
    </row>
    <row r="27" spans="1:15" ht="15.5" x14ac:dyDescent="0.35">
      <c r="A27" s="2" t="str">
        <f>IF(Worksheet!I36="","",IF(Worksheet!O36="Premium",References!$A$20,References!$A$19))</f>
        <v/>
      </c>
      <c r="B27" s="2" t="str">
        <f>LEFT(A27,4)</f>
        <v/>
      </c>
      <c r="C27" s="102">
        <f>Worksheet!G36</f>
        <v>0</v>
      </c>
      <c r="D27" s="102">
        <f>Worksheet!I36</f>
        <v>0</v>
      </c>
      <c r="E27" s="102">
        <f>Worksheet!K36</f>
        <v>0</v>
      </c>
      <c r="F27" s="101" t="str">
        <f>IF(A27="","",G27*1000)</f>
        <v/>
      </c>
      <c r="G27" s="108" t="str">
        <f>IF(A27="","",References!$T$9)</f>
        <v/>
      </c>
      <c r="H27" s="106" t="e">
        <f>IF(OR(G27="",References!$N$2=0),"",F27/1000*References!$P$16)</f>
        <v>#N/A</v>
      </c>
      <c r="I27" s="100" t="str">
        <f>IF(OR(A27="",C27=0,D27=0,E27=0),"Incomplete",INDEX(References!$B$13:$B$48,MATCH(Calculations!A27,References!$A$13:$A$48,0)))</f>
        <v>Incomplete</v>
      </c>
      <c r="J27" s="33"/>
      <c r="K27" s="236" t="str">
        <f>IF(D27&gt;0,D27*I27,"")</f>
        <v/>
      </c>
      <c r="L27" t="str">
        <f>K27</f>
        <v/>
      </c>
      <c r="N27" t="str">
        <f t="shared" si="0"/>
        <v/>
      </c>
      <c r="O27" t="str">
        <f>IF(ISNUMBER(G27),G27*References!$W$3,"")</f>
        <v/>
      </c>
    </row>
    <row r="28" spans="1:15" ht="15.5" x14ac:dyDescent="0.35">
      <c r="A28" s="2" t="str">
        <f>IF(Worksheet!I37="","",IF(Worksheet!O37="Premium",References!$A$20,References!$A$19))</f>
        <v/>
      </c>
      <c r="B28" s="2" t="str">
        <f>LEFT(A28,4)</f>
        <v/>
      </c>
      <c r="C28" s="102">
        <f>Worksheet!G37</f>
        <v>0</v>
      </c>
      <c r="D28" s="102">
        <f>Worksheet!I37</f>
        <v>0</v>
      </c>
      <c r="E28" s="102">
        <f>Worksheet!K37</f>
        <v>0</v>
      </c>
      <c r="F28" s="101" t="str">
        <f>IF(A28="","",G28*1000)</f>
        <v/>
      </c>
      <c r="G28" s="108" t="str">
        <f>IF(A28="","",References!$T$9)</f>
        <v/>
      </c>
      <c r="H28" s="106" t="e">
        <f>IF(OR(G28="",References!$N$2=0),"",F28/1000*References!$P$16)</f>
        <v>#N/A</v>
      </c>
      <c r="I28" s="100" t="str">
        <f>IF(OR(A28="",C28=0,D28=0,E28=0),"Incomplete",INDEX(References!$B$13:$B$48,MATCH(Calculations!A28,References!$A$13:$A$48,0)))</f>
        <v>Incomplete</v>
      </c>
      <c r="J28" s="33"/>
      <c r="K28" s="236" t="str">
        <f>IF(D28&gt;0,D28*I28,"")</f>
        <v/>
      </c>
      <c r="L28" t="str">
        <f>K28</f>
        <v/>
      </c>
      <c r="N28" t="str">
        <f t="shared" si="0"/>
        <v/>
      </c>
      <c r="O28" t="str">
        <f>IF(ISNUMBER(G28),G28*References!$W$3,"")</f>
        <v/>
      </c>
    </row>
    <row r="29" spans="1:15" ht="15.5" x14ac:dyDescent="0.35">
      <c r="A29" s="2" t="str">
        <f>IF(Worksheet!I38="","",IF(Worksheet!O38="Premium",References!$A$20,References!$A$19))</f>
        <v/>
      </c>
      <c r="B29" s="2" t="str">
        <f>LEFT(A29,4)</f>
        <v/>
      </c>
      <c r="C29" s="102">
        <f>Worksheet!G38</f>
        <v>0</v>
      </c>
      <c r="D29" s="102">
        <f>Worksheet!I38</f>
        <v>0</v>
      </c>
      <c r="E29" s="102">
        <f>Worksheet!K38</f>
        <v>0</v>
      </c>
      <c r="F29" s="101" t="str">
        <f>IF(A29="","",G29*1000)</f>
        <v/>
      </c>
      <c r="G29" s="108" t="str">
        <f>IF(A29="","",References!$T$9)</f>
        <v/>
      </c>
      <c r="H29" s="106" t="e">
        <f>IF(OR(G29="",References!$N$2=0),"",F29/1000*References!$P$16)</f>
        <v>#N/A</v>
      </c>
      <c r="I29" s="100" t="str">
        <f>IF(OR(A29="",C29=0,D29=0,E29=0),"Incomplete",INDEX(References!$B$13:$B$48,MATCH(Calculations!A29,References!$A$13:$A$48,0)))</f>
        <v>Incomplete</v>
      </c>
      <c r="J29" s="33"/>
      <c r="K29" s="236" t="str">
        <f>IF(D29&gt;0,D29*I29,"")</f>
        <v/>
      </c>
      <c r="L29" t="str">
        <f>K29</f>
        <v/>
      </c>
      <c r="N29" t="str">
        <f t="shared" si="0"/>
        <v/>
      </c>
      <c r="O29" t="str">
        <f>IF(ISNUMBER(G29),G29*References!$W$3,"")</f>
        <v/>
      </c>
    </row>
    <row r="30" spans="1:15" ht="5.15" customHeight="1" x14ac:dyDescent="0.4">
      <c r="A30" s="36"/>
      <c r="B30" s="36"/>
      <c r="C30" s="32"/>
      <c r="D30" s="32"/>
      <c r="E30" s="32"/>
      <c r="F30" s="32"/>
      <c r="G30" s="39"/>
      <c r="H30" s="39"/>
      <c r="I30" s="39"/>
      <c r="J30" s="39"/>
      <c r="N30" t="str">
        <f t="shared" si="0"/>
        <v/>
      </c>
      <c r="O30" t="str">
        <f>IF(ISNUMBER(G30),G30*References!$W$3,"")</f>
        <v/>
      </c>
    </row>
    <row r="31" spans="1:15" ht="5.15" customHeight="1" x14ac:dyDescent="0.35">
      <c r="A31" s="93"/>
      <c r="B31" s="93"/>
      <c r="C31" s="93"/>
      <c r="D31" s="93"/>
      <c r="E31" s="93"/>
      <c r="F31" s="93"/>
      <c r="G31" s="93"/>
      <c r="H31" s="93"/>
      <c r="I31" s="93"/>
      <c r="J31" s="93"/>
      <c r="N31" t="str">
        <f t="shared" si="0"/>
        <v/>
      </c>
      <c r="O31" t="str">
        <f>IF(ISNUMBER(G31),G31*References!$W$3,"")</f>
        <v/>
      </c>
    </row>
    <row r="32" spans="1:15" ht="5.15" customHeight="1" x14ac:dyDescent="0.45">
      <c r="A32" s="29"/>
      <c r="B32" s="29"/>
      <c r="C32" s="29"/>
      <c r="D32" s="29"/>
      <c r="E32" s="29"/>
      <c r="F32" s="29"/>
      <c r="G32" s="29"/>
      <c r="H32" s="29"/>
      <c r="I32" s="29"/>
      <c r="J32" s="28"/>
      <c r="N32" t="str">
        <f t="shared" si="0"/>
        <v/>
      </c>
      <c r="O32" t="str">
        <f>IF(ISNUMBER(G32),G32*References!$W$3,"")</f>
        <v/>
      </c>
    </row>
    <row r="33" spans="1:15" ht="29" x14ac:dyDescent="0.35">
      <c r="A33" s="97" t="s">
        <v>51</v>
      </c>
      <c r="B33" s="97"/>
      <c r="C33" s="97" t="s">
        <v>193</v>
      </c>
      <c r="D33" s="97" t="s">
        <v>103</v>
      </c>
      <c r="E33" s="97" t="s">
        <v>102</v>
      </c>
      <c r="F33" s="97" t="s">
        <v>194</v>
      </c>
      <c r="G33" s="97" t="s">
        <v>195</v>
      </c>
      <c r="H33" s="97" t="s">
        <v>196</v>
      </c>
      <c r="I33" s="97" t="s">
        <v>197</v>
      </c>
      <c r="J33" s="87"/>
      <c r="K33" s="97" t="s">
        <v>226</v>
      </c>
      <c r="N33" t="str">
        <f t="shared" si="0"/>
        <v/>
      </c>
      <c r="O33" t="str">
        <f>IF(ISNUMBER(G33),G33*References!$W$3,"")</f>
        <v/>
      </c>
    </row>
    <row r="34" spans="1:15" ht="15.5" x14ac:dyDescent="0.35">
      <c r="A34" s="2" t="str">
        <f>IF(Worksheet!I43="","",IF(Worksheet!O43="Premium",References!#REF!,References!$A$21))</f>
        <v/>
      </c>
      <c r="B34" s="2" t="str">
        <f>LEFT(A34,4)</f>
        <v/>
      </c>
      <c r="C34" s="99">
        <f>Worksheet!G43</f>
        <v>0</v>
      </c>
      <c r="D34" s="99">
        <f>Worksheet!I43</f>
        <v>0</v>
      </c>
      <c r="E34" s="99">
        <f>Worksheet!K43</f>
        <v>0</v>
      </c>
      <c r="F34" s="101" t="str">
        <f>IF(A34="","",G34*1000)</f>
        <v/>
      </c>
      <c r="G34" s="108" t="str">
        <f>IF(A34="","",References!$T$11)</f>
        <v/>
      </c>
      <c r="H34" s="106" t="e">
        <f>IF(OR(G34="",References!$N$2=0),"",F34/1000*References!$P$16)</f>
        <v>#N/A</v>
      </c>
      <c r="I34" s="100" t="str">
        <f>IF(OR(A34="",C34=0,D34=0,E34=0),"Incomplete",INDEX(References!$B$13:$B$48,MATCH(Calculations!A34,References!$A$13:$A$48,0)))</f>
        <v>Incomplete</v>
      </c>
      <c r="J34" s="33"/>
      <c r="K34" s="159" t="str">
        <f>IF(D34&gt;0,D34*I34,"")</f>
        <v/>
      </c>
      <c r="L34" t="str">
        <f>K34</f>
        <v/>
      </c>
      <c r="N34" t="str">
        <f t="shared" si="0"/>
        <v/>
      </c>
      <c r="O34" t="str">
        <f>IF(ISNUMBER(G34),G34*References!$W$3,"")</f>
        <v/>
      </c>
    </row>
    <row r="35" spans="1:15" ht="15.5" x14ac:dyDescent="0.35">
      <c r="A35" s="2" t="str">
        <f>IF(Worksheet!I44="","",IF(Worksheet!O44="Premium",References!#REF!,References!$A$21))</f>
        <v/>
      </c>
      <c r="B35" s="2" t="str">
        <f>LEFT(A35,4)</f>
        <v/>
      </c>
      <c r="C35" s="102">
        <f>Worksheet!G44</f>
        <v>0</v>
      </c>
      <c r="D35" s="102">
        <f>Worksheet!I44</f>
        <v>0</v>
      </c>
      <c r="E35" s="102">
        <f>Worksheet!K44</f>
        <v>0</v>
      </c>
      <c r="F35" s="101" t="str">
        <f>IF(A35="","",G35*1000)</f>
        <v/>
      </c>
      <c r="G35" s="108" t="str">
        <f>IF(A35="","",References!$T$11)</f>
        <v/>
      </c>
      <c r="H35" s="106" t="e">
        <f>IF(OR(G35="",References!$N$2=0),"",F35/1000*References!$P$16)</f>
        <v>#N/A</v>
      </c>
      <c r="I35" s="100" t="str">
        <f>IF(OR(A35="",C35=0,D35=0,E35=0),"Incomplete",INDEX(References!$B$13:$B$48,MATCH(Calculations!A35,References!$A$13:$A$48,0)))</f>
        <v>Incomplete</v>
      </c>
      <c r="J35" s="33"/>
      <c r="K35" s="160" t="str">
        <f>IF(D35&gt;0,D35*I35,"")</f>
        <v/>
      </c>
      <c r="L35" t="str">
        <f>K35</f>
        <v/>
      </c>
      <c r="N35" t="str">
        <f t="shared" si="0"/>
        <v/>
      </c>
      <c r="O35" t="str">
        <f>IF(ISNUMBER(G35),G35*References!$W$3,"")</f>
        <v/>
      </c>
    </row>
    <row r="36" spans="1:15" ht="15.5" x14ac:dyDescent="0.35">
      <c r="A36" s="2" t="str">
        <f>IF(Worksheet!I45="","",IF(Worksheet!O45="Premium",References!#REF!,References!$A$21))</f>
        <v/>
      </c>
      <c r="B36" s="2" t="str">
        <f>LEFT(A36,4)</f>
        <v/>
      </c>
      <c r="C36" s="102">
        <f>Worksheet!G45</f>
        <v>0</v>
      </c>
      <c r="D36" s="102">
        <f>Worksheet!I45</f>
        <v>0</v>
      </c>
      <c r="E36" s="102">
        <f>Worksheet!K45</f>
        <v>0</v>
      </c>
      <c r="F36" s="101" t="str">
        <f>IF(A36="","",G36*1000)</f>
        <v/>
      </c>
      <c r="G36" s="108" t="str">
        <f>IF(A36="","",References!$T$11)</f>
        <v/>
      </c>
      <c r="H36" s="106" t="e">
        <f>IF(OR(G36="",References!$N$2=0),"",F36/1000*References!$P$16)</f>
        <v>#N/A</v>
      </c>
      <c r="I36" s="100" t="str">
        <f>IF(OR(A36="",C36=0,D36=0,E36=0),"Incomplete",INDEX(References!$B$13:$B$48,MATCH(Calculations!A36,References!$A$13:$A$48,0)))</f>
        <v>Incomplete</v>
      </c>
      <c r="J36" s="33"/>
      <c r="K36" s="160" t="str">
        <f>IF(D36&gt;0,D36*I36,"")</f>
        <v/>
      </c>
      <c r="L36" t="str">
        <f>K36</f>
        <v/>
      </c>
      <c r="N36" t="str">
        <f t="shared" si="0"/>
        <v/>
      </c>
      <c r="O36" t="str">
        <f>IF(ISNUMBER(G36),G36*References!$W$3,"")</f>
        <v/>
      </c>
    </row>
    <row r="37" spans="1:15" ht="15.5" x14ac:dyDescent="0.35">
      <c r="A37" s="2" t="str">
        <f>IF(Worksheet!I46="","",IF(Worksheet!O46="Premium",References!#REF!,References!$A$21))</f>
        <v/>
      </c>
      <c r="B37" s="2" t="str">
        <f>LEFT(A37,4)</f>
        <v/>
      </c>
      <c r="C37" s="102">
        <f>Worksheet!G46</f>
        <v>0</v>
      </c>
      <c r="D37" s="102">
        <f>Worksheet!I46</f>
        <v>0</v>
      </c>
      <c r="E37" s="102">
        <f>Worksheet!K46</f>
        <v>0</v>
      </c>
      <c r="F37" s="101" t="str">
        <f>IF(A37="","",G37*1000)</f>
        <v/>
      </c>
      <c r="G37" s="108" t="str">
        <f>IF(A37="","",References!$T$11)</f>
        <v/>
      </c>
      <c r="H37" s="106" t="e">
        <f>IF(OR(G37="",References!$N$2=0),"",F37/1000*References!$P$16)</f>
        <v>#N/A</v>
      </c>
      <c r="I37" s="100" t="str">
        <f>IF(OR(A37="",C37=0,D37=0,E37=0),"Incomplete",INDEX(References!$B$13:$B$48,MATCH(Calculations!A37,References!$A$13:$A$48,0)))</f>
        <v>Incomplete</v>
      </c>
      <c r="J37" s="33"/>
      <c r="K37" s="160" t="str">
        <f>IF(D37&gt;0,D37*I37,"")</f>
        <v/>
      </c>
      <c r="L37" t="str">
        <f>K37</f>
        <v/>
      </c>
      <c r="N37" t="str">
        <f t="shared" si="0"/>
        <v/>
      </c>
      <c r="O37" t="str">
        <f>IF(ISNUMBER(G37),G37*References!$W$3,"")</f>
        <v/>
      </c>
    </row>
    <row r="38" spans="1:15" ht="5.15" customHeight="1" x14ac:dyDescent="0.4">
      <c r="A38" s="36"/>
      <c r="B38" s="36"/>
      <c r="C38" s="30"/>
      <c r="D38" s="30"/>
      <c r="E38" s="30"/>
      <c r="F38" s="30"/>
      <c r="G38" s="39"/>
      <c r="H38" s="39"/>
      <c r="I38" s="39"/>
      <c r="J38" s="39"/>
      <c r="N38" t="str">
        <f t="shared" si="0"/>
        <v/>
      </c>
      <c r="O38" t="str">
        <f>IF(ISNUMBER(G38),G38*References!$W$3,"")</f>
        <v/>
      </c>
    </row>
    <row r="39" spans="1:15" ht="5.15" customHeight="1" x14ac:dyDescent="0.35">
      <c r="A39" s="93"/>
      <c r="B39" s="93"/>
      <c r="C39" s="93"/>
      <c r="D39" s="93"/>
      <c r="E39" s="93"/>
      <c r="F39" s="93"/>
      <c r="G39" s="93"/>
      <c r="H39" s="93"/>
      <c r="I39" s="93"/>
      <c r="J39" s="93"/>
      <c r="N39" t="str">
        <f t="shared" si="0"/>
        <v/>
      </c>
      <c r="O39" t="str">
        <f>IF(ISNUMBER(G39),G39*References!$W$3,"")</f>
        <v/>
      </c>
    </row>
    <row r="40" spans="1:15" ht="5.15" customHeight="1" x14ac:dyDescent="0.35">
      <c r="A40" s="77"/>
      <c r="B40" s="77"/>
      <c r="C40" s="77"/>
      <c r="D40" s="77"/>
      <c r="E40" s="77"/>
      <c r="F40" s="77"/>
      <c r="G40" s="77"/>
      <c r="H40" s="77"/>
      <c r="I40" s="77"/>
      <c r="J40" s="77"/>
      <c r="N40" t="str">
        <f t="shared" si="0"/>
        <v/>
      </c>
      <c r="O40" t="str">
        <f>IF(ISNUMBER(G40),G40*References!$W$3,"")</f>
        <v/>
      </c>
    </row>
    <row r="41" spans="1:15" ht="29" x14ac:dyDescent="0.35">
      <c r="A41" s="97" t="s">
        <v>51</v>
      </c>
      <c r="B41" s="97"/>
      <c r="C41" s="97" t="s">
        <v>193</v>
      </c>
      <c r="D41" s="97" t="s">
        <v>103</v>
      </c>
      <c r="E41" s="97" t="s">
        <v>102</v>
      </c>
      <c r="F41" s="97" t="s">
        <v>194</v>
      </c>
      <c r="G41" s="97" t="s">
        <v>195</v>
      </c>
      <c r="H41" s="97" t="s">
        <v>196</v>
      </c>
      <c r="I41" s="97" t="s">
        <v>197</v>
      </c>
      <c r="J41" s="87"/>
      <c r="K41" s="97" t="s">
        <v>226</v>
      </c>
      <c r="N41" t="str">
        <f t="shared" si="0"/>
        <v/>
      </c>
      <c r="O41" t="str">
        <f>IF(ISNUMBER(G41),G41*References!$W$3,"")</f>
        <v/>
      </c>
    </row>
    <row r="42" spans="1:15" ht="15.5" x14ac:dyDescent="0.35">
      <c r="A42" s="2" t="str">
        <f>IF(Worksheet!I51="","",IF(Worksheet!O51="Premium",References!#REF!,References!$A$22))</f>
        <v/>
      </c>
      <c r="B42" s="2" t="str">
        <f>LEFT(A42,4)</f>
        <v/>
      </c>
      <c r="C42" s="99">
        <f>Worksheet!G51</f>
        <v>0</v>
      </c>
      <c r="D42" s="99">
        <f>Worksheet!I51</f>
        <v>0</v>
      </c>
      <c r="E42" s="99">
        <f>Worksheet!K51</f>
        <v>0</v>
      </c>
      <c r="F42" s="101" t="str">
        <f>IF(A42="","",G42*1000)</f>
        <v/>
      </c>
      <c r="G42" s="108" t="str">
        <f>IF(A42="","",References!$T$12)</f>
        <v/>
      </c>
      <c r="H42" s="106" t="e">
        <f>IF(OR(G42="",References!$N$2=0),"",F42/1000*References!$P$16)</f>
        <v>#N/A</v>
      </c>
      <c r="I42" s="100" t="str">
        <f>IF(OR(A42="",C42=0,D42=0,E42=0),"Incomplete",INDEX(References!$B$13:$B$48,MATCH(Calculations!A42,References!$A$13:$A$48,0)))</f>
        <v>Incomplete</v>
      </c>
      <c r="J42" s="33"/>
      <c r="K42" s="159" t="str">
        <f>IF(D42&gt;0,D42*I42,"")</f>
        <v/>
      </c>
      <c r="L42" t="str">
        <f>K42</f>
        <v/>
      </c>
      <c r="N42" t="str">
        <f t="shared" si="0"/>
        <v/>
      </c>
      <c r="O42" t="str">
        <f>IF(ISNUMBER(G42),G42*References!$W$3,"")</f>
        <v/>
      </c>
    </row>
    <row r="43" spans="1:15" ht="15.5" x14ac:dyDescent="0.35">
      <c r="A43" s="2" t="str">
        <f>IF(Worksheet!I52="","",IF(Worksheet!O52="Premium",References!#REF!,References!$A$22))</f>
        <v/>
      </c>
      <c r="B43" s="2" t="str">
        <f>LEFT(A43,4)</f>
        <v/>
      </c>
      <c r="C43" s="102">
        <f>Worksheet!G52</f>
        <v>0</v>
      </c>
      <c r="D43" s="102">
        <f>Worksheet!I52</f>
        <v>0</v>
      </c>
      <c r="E43" s="102">
        <f>Worksheet!K52</f>
        <v>0</v>
      </c>
      <c r="F43" s="101" t="str">
        <f>IF(A43="","",G43*1000)</f>
        <v/>
      </c>
      <c r="G43" s="108" t="str">
        <f>IF(A43="","",References!$T$12)</f>
        <v/>
      </c>
      <c r="H43" s="106" t="e">
        <f>IF(OR(G43="",References!$N$2=0),"",F43/1000*References!$P$16)</f>
        <v>#N/A</v>
      </c>
      <c r="I43" s="100" t="str">
        <f>IF(OR(A43="",C43=0,D43=0,E43=0),"Incomplete",INDEX(References!$B$13:$B$48,MATCH(Calculations!A43,References!$A$13:$A$48,0)))</f>
        <v>Incomplete</v>
      </c>
      <c r="J43" s="33"/>
      <c r="K43" s="160" t="str">
        <f>IF(D43&gt;0,D43*I43,"")</f>
        <v/>
      </c>
      <c r="L43" t="str">
        <f>K43</f>
        <v/>
      </c>
      <c r="N43" t="str">
        <f t="shared" si="0"/>
        <v/>
      </c>
      <c r="O43" t="str">
        <f>IF(ISNUMBER(G43),G43*References!$W$3,"")</f>
        <v/>
      </c>
    </row>
    <row r="44" spans="1:15" ht="15.5" x14ac:dyDescent="0.35">
      <c r="A44" s="2" t="str">
        <f>IF(Worksheet!I53="","",IF(Worksheet!O53="Premium",References!#REF!,References!$A$22))</f>
        <v/>
      </c>
      <c r="B44" s="2" t="str">
        <f>LEFT(A44,4)</f>
        <v/>
      </c>
      <c r="C44" s="102">
        <f>Worksheet!G53</f>
        <v>0</v>
      </c>
      <c r="D44" s="102">
        <f>Worksheet!I53</f>
        <v>0</v>
      </c>
      <c r="E44" s="102">
        <f>Worksheet!K53</f>
        <v>0</v>
      </c>
      <c r="F44" s="101" t="str">
        <f>IF(A44="","",G44*1000)</f>
        <v/>
      </c>
      <c r="G44" s="108" t="str">
        <f>IF(A44="","",References!$T$12)</f>
        <v/>
      </c>
      <c r="H44" s="106" t="e">
        <f>IF(OR(G44="",References!$N$2=0),"",F44/1000*References!$P$16)</f>
        <v>#N/A</v>
      </c>
      <c r="I44" s="100" t="str">
        <f>IF(OR(A44="",C44=0,D44=0,E44=0),"Incomplete",INDEX(References!$B$13:$B$48,MATCH(Calculations!A44,References!$A$13:$A$48,0)))</f>
        <v>Incomplete</v>
      </c>
      <c r="J44" s="33"/>
      <c r="K44" s="160" t="str">
        <f>IF(D44&gt;0,D44*I44,"")</f>
        <v/>
      </c>
      <c r="L44" t="str">
        <f>K44</f>
        <v/>
      </c>
      <c r="N44" t="str">
        <f t="shared" si="0"/>
        <v/>
      </c>
      <c r="O44" t="str">
        <f>IF(ISNUMBER(G44),G44*References!$W$3,"")</f>
        <v/>
      </c>
    </row>
    <row r="45" spans="1:15" ht="15.5" x14ac:dyDescent="0.35">
      <c r="A45" s="2" t="str">
        <f>IF(Worksheet!I54="","",IF(Worksheet!O54="Premium",References!#REF!,References!$A$22))</f>
        <v/>
      </c>
      <c r="B45" s="2" t="str">
        <f>LEFT(A45,4)</f>
        <v/>
      </c>
      <c r="C45" s="102">
        <f>Worksheet!G54</f>
        <v>0</v>
      </c>
      <c r="D45" s="102">
        <f>Worksheet!I54</f>
        <v>0</v>
      </c>
      <c r="E45" s="102">
        <f>Worksheet!K54</f>
        <v>0</v>
      </c>
      <c r="F45" s="101" t="str">
        <f>IF(A45="","",G45*1000)</f>
        <v/>
      </c>
      <c r="G45" s="108" t="str">
        <f>IF(A45="","",References!$T$12)</f>
        <v/>
      </c>
      <c r="H45" s="106" t="e">
        <f>IF(OR(G45="",References!$N$2=0),"",F45/1000*References!$P$16)</f>
        <v>#N/A</v>
      </c>
      <c r="I45" s="100" t="str">
        <f>IF(OR(A45="",C45=0,D45=0,E45=0),"Incomplete",INDEX(References!$B$13:$B$48,MATCH(Calculations!A45,References!$A$13:$A$48,0)))</f>
        <v>Incomplete</v>
      </c>
      <c r="J45" s="33"/>
      <c r="K45" s="160" t="str">
        <f>IF(D45&gt;0,D45*I45,"")</f>
        <v/>
      </c>
      <c r="L45" t="str">
        <f>K45</f>
        <v/>
      </c>
      <c r="N45" t="str">
        <f t="shared" si="0"/>
        <v/>
      </c>
      <c r="O45" t="str">
        <f>IF(ISNUMBER(G45),G45*References!$W$3,"")</f>
        <v/>
      </c>
    </row>
    <row r="46" spans="1:15" ht="5.15" customHeight="1" x14ac:dyDescent="0.4">
      <c r="A46" s="36"/>
      <c r="B46" s="36"/>
      <c r="C46" s="32"/>
      <c r="D46" s="32"/>
      <c r="E46" s="32"/>
      <c r="F46" s="32"/>
      <c r="G46" s="39"/>
      <c r="H46" s="39"/>
      <c r="I46" s="39"/>
      <c r="J46" s="39"/>
      <c r="N46" t="str">
        <f t="shared" si="0"/>
        <v/>
      </c>
      <c r="O46" t="str">
        <f>IF(ISNUMBER(G46),G46*References!$W$3,"")</f>
        <v/>
      </c>
    </row>
    <row r="47" spans="1:15" ht="5.15" customHeight="1" x14ac:dyDescent="0.35">
      <c r="A47" s="93"/>
      <c r="B47" s="93"/>
      <c r="C47" s="93"/>
      <c r="D47" s="93"/>
      <c r="E47" s="93"/>
      <c r="F47" s="93"/>
      <c r="G47" s="93"/>
      <c r="H47" s="93"/>
      <c r="I47" s="93"/>
      <c r="J47" s="93"/>
      <c r="N47" t="str">
        <f t="shared" si="0"/>
        <v/>
      </c>
      <c r="O47" t="str">
        <f>IF(ISNUMBER(G47),G47*References!$W$3,"")</f>
        <v/>
      </c>
    </row>
    <row r="48" spans="1:15" ht="5.15" customHeight="1" x14ac:dyDescent="0.35">
      <c r="A48" s="77"/>
      <c r="B48" s="77"/>
      <c r="C48" s="77"/>
      <c r="D48" s="77"/>
      <c r="E48" s="77"/>
      <c r="F48" s="77"/>
      <c r="G48" s="77"/>
      <c r="H48" s="77"/>
      <c r="I48" s="77"/>
      <c r="J48" s="77"/>
      <c r="N48" t="str">
        <f t="shared" si="0"/>
        <v/>
      </c>
      <c r="O48" t="str">
        <f>IF(ISNUMBER(G48),G48*References!$W$3,"")</f>
        <v/>
      </c>
    </row>
    <row r="49" spans="1:15" ht="29" x14ac:dyDescent="0.35">
      <c r="A49" s="97" t="s">
        <v>51</v>
      </c>
      <c r="B49" s="97"/>
      <c r="C49" s="97" t="s">
        <v>193</v>
      </c>
      <c r="D49" s="97" t="s">
        <v>103</v>
      </c>
      <c r="E49" s="97" t="s">
        <v>102</v>
      </c>
      <c r="F49" s="97" t="s">
        <v>194</v>
      </c>
      <c r="G49" s="97" t="s">
        <v>195</v>
      </c>
      <c r="H49" s="97" t="s">
        <v>196</v>
      </c>
      <c r="I49" s="97" t="s">
        <v>197</v>
      </c>
      <c r="J49" s="87"/>
      <c r="K49" s="97" t="s">
        <v>226</v>
      </c>
      <c r="N49" t="str">
        <f t="shared" si="0"/>
        <v/>
      </c>
      <c r="O49" t="str">
        <f>IF(ISNUMBER(G49),G49*References!$W$3,"")</f>
        <v/>
      </c>
    </row>
    <row r="50" spans="1:15" ht="15.5" x14ac:dyDescent="0.35">
      <c r="A50" s="2" t="str">
        <f>IF(Worksheet!I59="","",IF(Worksheet!O59="Premium",References!$A$24,References!$A$23))</f>
        <v/>
      </c>
      <c r="B50" s="2" t="str">
        <f>LEFT(A50,4)</f>
        <v/>
      </c>
      <c r="C50" s="99">
        <f>Worksheet!G59</f>
        <v>0</v>
      </c>
      <c r="D50" s="99">
        <f>Worksheet!I59</f>
        <v>0</v>
      </c>
      <c r="E50" s="99">
        <f>Worksheet!K59</f>
        <v>0</v>
      </c>
      <c r="F50" s="101" t="str">
        <f>IF(A50="","",G50*1000)</f>
        <v/>
      </c>
      <c r="G50" s="108" t="str">
        <f>IF(A50="","",References!$T$13)</f>
        <v/>
      </c>
      <c r="H50" s="106" t="e">
        <f>IF(OR(G50="",References!$N$2=0),"",F50/1000*References!$P$16)</f>
        <v>#N/A</v>
      </c>
      <c r="I50" s="100" t="str">
        <f>IF(OR(A50="",C50=0,D50=0,E50=0),"Incomplete",INDEX(References!$B$13:$B$48,MATCH(Calculations!A50,References!$A$13:$A$48,0)))</f>
        <v>Incomplete</v>
      </c>
      <c r="J50" s="33"/>
      <c r="K50" s="159" t="str">
        <f>IF(D50&gt;0,D50*I50,"")</f>
        <v/>
      </c>
      <c r="L50" t="str">
        <f>K50</f>
        <v/>
      </c>
      <c r="N50" t="str">
        <f t="shared" si="0"/>
        <v/>
      </c>
      <c r="O50" t="str">
        <f>IF(ISNUMBER(G50),G50*References!$W$3,"")</f>
        <v/>
      </c>
    </row>
    <row r="51" spans="1:15" ht="15.5" x14ac:dyDescent="0.35">
      <c r="A51" s="2" t="str">
        <f>IF(Worksheet!I60="","",IF(Worksheet!O60="Premium",References!$A$24,References!$A$23))</f>
        <v/>
      </c>
      <c r="B51" s="2" t="str">
        <f>LEFT(A51,4)</f>
        <v/>
      </c>
      <c r="C51" s="102">
        <f>Worksheet!G60</f>
        <v>0</v>
      </c>
      <c r="D51" s="102">
        <f>Worksheet!I60</f>
        <v>0</v>
      </c>
      <c r="E51" s="102">
        <f>Worksheet!K60</f>
        <v>0</v>
      </c>
      <c r="F51" s="101" t="str">
        <f>IF(A51="","",G51*1000)</f>
        <v/>
      </c>
      <c r="G51" s="108" t="str">
        <f>IF(A51="","",References!$T$13)</f>
        <v/>
      </c>
      <c r="H51" s="106" t="e">
        <f>IF(OR(G51="",References!$N$2=0),"",F51/1000*References!$P$16)</f>
        <v>#N/A</v>
      </c>
      <c r="I51" s="100" t="str">
        <f>IF(OR(A51="",C51=0,D51=0,E51=0),"Incomplete",INDEX(References!$B$13:$B$48,MATCH(Calculations!A51,References!$A$13:$A$48,0)))</f>
        <v>Incomplete</v>
      </c>
      <c r="J51" s="33"/>
      <c r="K51" s="160" t="str">
        <f>IF(D51&gt;0,D51*I51,"")</f>
        <v/>
      </c>
      <c r="L51" t="str">
        <f>K51</f>
        <v/>
      </c>
      <c r="N51" t="str">
        <f t="shared" si="0"/>
        <v/>
      </c>
      <c r="O51" t="str">
        <f>IF(ISNUMBER(G51),G51*References!$W$3,"")</f>
        <v/>
      </c>
    </row>
    <row r="52" spans="1:15" ht="15.5" x14ac:dyDescent="0.35">
      <c r="A52" s="2" t="str">
        <f>IF(Worksheet!I61="","",IF(Worksheet!O61="Premium",References!$A$24,References!$A$23))</f>
        <v/>
      </c>
      <c r="B52" s="2" t="str">
        <f>LEFT(A52,4)</f>
        <v/>
      </c>
      <c r="C52" s="102">
        <f>Worksheet!G61</f>
        <v>0</v>
      </c>
      <c r="D52" s="102">
        <f>Worksheet!I61</f>
        <v>0</v>
      </c>
      <c r="E52" s="102">
        <f>Worksheet!K61</f>
        <v>0</v>
      </c>
      <c r="F52" s="101" t="str">
        <f>IF(A52="","",G52*1000)</f>
        <v/>
      </c>
      <c r="G52" s="108" t="str">
        <f>IF(A52="","",References!$T$13)</f>
        <v/>
      </c>
      <c r="H52" s="106" t="e">
        <f>IF(OR(G52="",References!$N$2=0),"",F52/1000*References!$P$16)</f>
        <v>#N/A</v>
      </c>
      <c r="I52" s="100" t="str">
        <f>IF(OR(A52="",C52=0,D52=0,E52=0),"Incomplete",INDEX(References!$B$13:$B$48,MATCH(Calculations!A52,References!$A$13:$A$48,0)))</f>
        <v>Incomplete</v>
      </c>
      <c r="J52" s="33"/>
      <c r="K52" s="160" t="str">
        <f>IF(D52&gt;0,D52*I52,"")</f>
        <v/>
      </c>
      <c r="L52" t="str">
        <f>K52</f>
        <v/>
      </c>
      <c r="N52" t="str">
        <f t="shared" si="0"/>
        <v/>
      </c>
      <c r="O52" t="str">
        <f>IF(ISNUMBER(G52),G52*References!$W$3,"")</f>
        <v/>
      </c>
    </row>
    <row r="53" spans="1:15" ht="15.5" x14ac:dyDescent="0.35">
      <c r="A53" s="2" t="str">
        <f>IF(Worksheet!I62="","",IF(Worksheet!O62="Premium",References!$A$24,References!$A$23))</f>
        <v/>
      </c>
      <c r="B53" s="2" t="str">
        <f>LEFT(A53,4)</f>
        <v/>
      </c>
      <c r="C53" s="102">
        <f>Worksheet!G62</f>
        <v>0</v>
      </c>
      <c r="D53" s="102">
        <f>Worksheet!I62</f>
        <v>0</v>
      </c>
      <c r="E53" s="102">
        <f>Worksheet!K62</f>
        <v>0</v>
      </c>
      <c r="F53" s="101" t="str">
        <f>IF(A53="","",G53*1000)</f>
        <v/>
      </c>
      <c r="G53" s="108" t="str">
        <f>IF(A53="","",References!$T$13)</f>
        <v/>
      </c>
      <c r="H53" s="106" t="e">
        <f>IF(OR(G53="",References!$N$2=0),"",F53/1000*References!$P$16)</f>
        <v>#N/A</v>
      </c>
      <c r="I53" s="100" t="str">
        <f>IF(OR(A53="",C53=0,D53=0,E53=0),"Incomplete",INDEX(References!$B$13:$B$48,MATCH(Calculations!A53,References!$A$13:$A$48,0)))</f>
        <v>Incomplete</v>
      </c>
      <c r="J53" s="33"/>
      <c r="K53" s="160" t="str">
        <f>IF(D53&gt;0,D53*I53,"")</f>
        <v/>
      </c>
      <c r="L53" t="str">
        <f>K53</f>
        <v/>
      </c>
      <c r="N53" t="str">
        <f t="shared" si="0"/>
        <v/>
      </c>
      <c r="O53" t="str">
        <f>IF(ISNUMBER(G53),G53*References!$W$3,"")</f>
        <v/>
      </c>
    </row>
    <row r="54" spans="1:15" ht="5.15" customHeight="1" x14ac:dyDescent="0.4">
      <c r="A54" s="36"/>
      <c r="B54" s="36"/>
      <c r="C54" s="30"/>
      <c r="D54" s="30"/>
      <c r="E54" s="30"/>
      <c r="F54" s="30"/>
      <c r="G54" s="39"/>
      <c r="H54" s="39"/>
      <c r="I54" s="105"/>
      <c r="J54" s="33"/>
      <c r="N54" t="str">
        <f t="shared" si="0"/>
        <v/>
      </c>
      <c r="O54" t="str">
        <f>IF(ISNUMBER(G54),G54*References!$W$3,"")</f>
        <v/>
      </c>
    </row>
    <row r="55" spans="1:15" ht="5.15" customHeight="1" x14ac:dyDescent="0.35">
      <c r="A55" s="93"/>
      <c r="B55" s="93"/>
      <c r="C55" s="93"/>
      <c r="D55" s="93"/>
      <c r="E55" s="93"/>
      <c r="F55" s="93"/>
      <c r="G55" s="93"/>
      <c r="H55" s="93"/>
      <c r="I55" s="93"/>
      <c r="J55" s="93"/>
      <c r="N55" t="str">
        <f t="shared" si="0"/>
        <v/>
      </c>
      <c r="O55" t="str">
        <f>IF(ISNUMBER(G55),G55*References!$W$3,"")</f>
        <v/>
      </c>
    </row>
    <row r="56" spans="1:15" ht="5.15" customHeight="1" x14ac:dyDescent="0.35">
      <c r="A56" s="77"/>
      <c r="B56" s="77"/>
      <c r="C56" s="77"/>
      <c r="D56" s="77"/>
      <c r="E56" s="77"/>
      <c r="F56" s="77"/>
      <c r="G56" s="77"/>
      <c r="H56" s="77"/>
      <c r="I56" s="77"/>
      <c r="J56" s="77"/>
      <c r="N56" t="str">
        <f t="shared" si="0"/>
        <v/>
      </c>
      <c r="O56" t="str">
        <f>IF(ISNUMBER(G56),G56*References!$W$3,"")</f>
        <v/>
      </c>
    </row>
    <row r="57" spans="1:15" ht="29" x14ac:dyDescent="0.35">
      <c r="A57" s="97" t="s">
        <v>51</v>
      </c>
      <c r="B57" s="97"/>
      <c r="C57" s="97" t="s">
        <v>193</v>
      </c>
      <c r="D57" s="97" t="s">
        <v>103</v>
      </c>
      <c r="E57" s="97" t="s">
        <v>102</v>
      </c>
      <c r="F57" s="97" t="s">
        <v>194</v>
      </c>
      <c r="G57" s="97" t="s">
        <v>195</v>
      </c>
      <c r="H57" s="97" t="s">
        <v>196</v>
      </c>
      <c r="I57" s="97" t="s">
        <v>197</v>
      </c>
      <c r="J57" s="87"/>
      <c r="K57" s="97" t="s">
        <v>226</v>
      </c>
      <c r="N57" t="str">
        <f t="shared" si="0"/>
        <v/>
      </c>
      <c r="O57" t="str">
        <f>IF(ISNUMBER(G57),G57*References!$W$3,"")</f>
        <v/>
      </c>
    </row>
    <row r="58" spans="1:15" ht="15.5" x14ac:dyDescent="0.35">
      <c r="A58" s="2" t="str">
        <f>IF(Worksheet!I67="","",IF(Worksheet!O67="Premium",References!$A$26,References!$A$25))</f>
        <v/>
      </c>
      <c r="B58" s="2" t="str">
        <f>LEFT(A58,4)</f>
        <v/>
      </c>
      <c r="C58" s="99">
        <f>Worksheet!G67</f>
        <v>0</v>
      </c>
      <c r="D58" s="99">
        <f>Worksheet!I67</f>
        <v>0</v>
      </c>
      <c r="E58" s="99">
        <f>Worksheet!K67</f>
        <v>0</v>
      </c>
      <c r="F58" s="101" t="str">
        <f>IF(A58="","",G58*1000)</f>
        <v/>
      </c>
      <c r="G58" s="108" t="str">
        <f>IF(A58="","",References!$T$15)</f>
        <v/>
      </c>
      <c r="H58" s="106" t="e">
        <f>IF(OR(G58="",References!$N$2=0),"",F58/1000*References!$P$16)</f>
        <v>#N/A</v>
      </c>
      <c r="I58" s="100" t="str">
        <f>IF(OR(A58="",C58=0,D58=0,E58=0),"Incomplete",INDEX(References!$B$13:$B$48,MATCH(Calculations!A58,References!$A$13:$A$48,0)))</f>
        <v>Incomplete</v>
      </c>
      <c r="J58" s="33"/>
      <c r="K58" s="159" t="str">
        <f>IF(D58&gt;0,D58*I58,"")</f>
        <v/>
      </c>
      <c r="L58" t="str">
        <f>K58</f>
        <v/>
      </c>
      <c r="N58" t="str">
        <f t="shared" si="0"/>
        <v/>
      </c>
      <c r="O58" t="str">
        <f>IF(ISNUMBER(G58),G58*References!$W$3,"")</f>
        <v/>
      </c>
    </row>
    <row r="59" spans="1:15" ht="15.5" x14ac:dyDescent="0.35">
      <c r="A59" s="2" t="str">
        <f>IF(Worksheet!I68="","",IF(Worksheet!O68="Premium",References!$A$26,References!$A$25))</f>
        <v/>
      </c>
      <c r="B59" s="2" t="str">
        <f>LEFT(A59,4)</f>
        <v/>
      </c>
      <c r="C59" s="102">
        <f>Worksheet!G68</f>
        <v>0</v>
      </c>
      <c r="D59" s="102">
        <f>Worksheet!I68</f>
        <v>0</v>
      </c>
      <c r="E59" s="102">
        <f>Worksheet!K68</f>
        <v>0</v>
      </c>
      <c r="F59" s="101" t="str">
        <f>IF(A59="","",G59*1000)</f>
        <v/>
      </c>
      <c r="G59" s="108" t="str">
        <f>IF(A59="","",References!$T$15)</f>
        <v/>
      </c>
      <c r="H59" s="106" t="e">
        <f>IF(OR(G59="",References!$N$2=0),"",F59/1000*References!$P$16)</f>
        <v>#N/A</v>
      </c>
      <c r="I59" s="100" t="str">
        <f>IF(OR(A59="",C59=0,D59=0,E59=0),"Incomplete",INDEX(References!$B$13:$B$48,MATCH(Calculations!A59,References!$A$13:$A$48,0)))</f>
        <v>Incomplete</v>
      </c>
      <c r="J59" s="33"/>
      <c r="K59" s="160" t="str">
        <f>IF(D59&gt;0,D59*I59,"")</f>
        <v/>
      </c>
      <c r="L59" t="str">
        <f>K59</f>
        <v/>
      </c>
      <c r="N59" t="str">
        <f t="shared" si="0"/>
        <v/>
      </c>
      <c r="O59" t="str">
        <f>IF(ISNUMBER(G59),G59*References!$W$3,"")</f>
        <v/>
      </c>
    </row>
    <row r="60" spans="1:15" ht="15.5" x14ac:dyDescent="0.35">
      <c r="A60" s="2" t="str">
        <f>IF(Worksheet!I69="","",IF(Worksheet!O69="Premium",References!$A$26,References!$A$25))</f>
        <v/>
      </c>
      <c r="B60" s="2" t="str">
        <f>LEFT(A60,4)</f>
        <v/>
      </c>
      <c r="C60" s="102">
        <f>Worksheet!G69</f>
        <v>0</v>
      </c>
      <c r="D60" s="102">
        <f>Worksheet!I69</f>
        <v>0</v>
      </c>
      <c r="E60" s="102">
        <f>Worksheet!K69</f>
        <v>0</v>
      </c>
      <c r="F60" s="101" t="str">
        <f>IF(A60="","",G60*1000)</f>
        <v/>
      </c>
      <c r="G60" s="108" t="str">
        <f>IF(A60="","",References!$T$15)</f>
        <v/>
      </c>
      <c r="H60" s="106" t="e">
        <f>IF(OR(G60="",References!$N$2=0),"",F60/1000*References!$P$16)</f>
        <v>#N/A</v>
      </c>
      <c r="I60" s="100" t="str">
        <f>IF(OR(A60="",C60=0,D60=0,E60=0),"Incomplete",INDEX(References!$B$13:$B$48,MATCH(Calculations!A60,References!$A$13:$A$48,0)))</f>
        <v>Incomplete</v>
      </c>
      <c r="J60" s="33"/>
      <c r="K60" s="160" t="str">
        <f>IF(D60&gt;0,D60*I60,"")</f>
        <v/>
      </c>
      <c r="L60" t="str">
        <f>K60</f>
        <v/>
      </c>
      <c r="N60" t="str">
        <f t="shared" si="0"/>
        <v/>
      </c>
      <c r="O60" t="str">
        <f>IF(ISNUMBER(G60),G60*References!$W$3,"")</f>
        <v/>
      </c>
    </row>
    <row r="61" spans="1:15" ht="15.5" x14ac:dyDescent="0.35">
      <c r="A61" s="2" t="str">
        <f>IF(Worksheet!I70="","",IF(Worksheet!O70="Premium",References!$A$26,References!$A$25))</f>
        <v/>
      </c>
      <c r="B61" s="2" t="str">
        <f>LEFT(A61,4)</f>
        <v/>
      </c>
      <c r="C61" s="102">
        <f>Worksheet!G70</f>
        <v>0</v>
      </c>
      <c r="D61" s="102">
        <f>Worksheet!I70</f>
        <v>0</v>
      </c>
      <c r="E61" s="102">
        <f>Worksheet!K70</f>
        <v>0</v>
      </c>
      <c r="F61" s="101" t="str">
        <f>IF(A61="","",G61*1000)</f>
        <v/>
      </c>
      <c r="G61" s="108" t="str">
        <f>IF(A61="","",References!$T$15)</f>
        <v/>
      </c>
      <c r="H61" s="106" t="e">
        <f>IF(OR(G61="",References!$N$2=0),"",F61/1000*References!$P$16)</f>
        <v>#N/A</v>
      </c>
      <c r="I61" s="100" t="str">
        <f>IF(OR(A61="",C61=0,D61=0,E61=0),"Incomplete",INDEX(References!$B$13:$B$48,MATCH(Calculations!A61,References!$A$13:$A$48,0)))</f>
        <v>Incomplete</v>
      </c>
      <c r="J61" s="33"/>
      <c r="K61" s="160" t="str">
        <f>IF(D61&gt;0,D61*I61,"")</f>
        <v/>
      </c>
      <c r="L61" t="str">
        <f>K61</f>
        <v/>
      </c>
      <c r="N61" t="str">
        <f t="shared" si="0"/>
        <v/>
      </c>
      <c r="O61" t="str">
        <f>IF(ISNUMBER(G61),G61*References!$W$3,"")</f>
        <v/>
      </c>
    </row>
    <row r="62" spans="1:15" ht="5.15" customHeight="1" x14ac:dyDescent="0.4">
      <c r="A62" s="31"/>
      <c r="B62" s="31"/>
      <c r="C62" s="32"/>
      <c r="D62" s="32"/>
      <c r="E62" s="33"/>
      <c r="F62" s="33"/>
      <c r="G62" s="33"/>
      <c r="H62" s="33"/>
      <c r="I62" s="33"/>
      <c r="J62" s="39"/>
      <c r="N62" t="str">
        <f t="shared" si="0"/>
        <v/>
      </c>
      <c r="O62" t="str">
        <f>IF(ISNUMBER(G62),G62*References!$W$3,"")</f>
        <v/>
      </c>
    </row>
    <row r="63" spans="1:15" ht="5.15" customHeight="1" x14ac:dyDescent="0.35">
      <c r="A63" s="93"/>
      <c r="B63" s="93"/>
      <c r="C63" s="93"/>
      <c r="D63" s="93"/>
      <c r="E63" s="93"/>
      <c r="F63" s="93"/>
      <c r="G63" s="93"/>
      <c r="H63" s="93"/>
      <c r="I63" s="93"/>
      <c r="J63" s="93"/>
      <c r="N63" t="str">
        <f t="shared" si="0"/>
        <v/>
      </c>
      <c r="O63" t="str">
        <f>IF(ISNUMBER(G63),G63*References!$W$3,"")</f>
        <v/>
      </c>
    </row>
    <row r="64" spans="1:15" ht="5.15" customHeight="1" x14ac:dyDescent="0.35">
      <c r="A64" s="77"/>
      <c r="B64" s="77"/>
      <c r="C64" s="77"/>
      <c r="D64" s="77"/>
      <c r="E64" s="77"/>
      <c r="F64" s="77"/>
      <c r="G64" s="77"/>
      <c r="H64" s="77"/>
      <c r="I64" s="77"/>
      <c r="J64" s="77"/>
      <c r="N64" t="str">
        <f t="shared" si="0"/>
        <v/>
      </c>
      <c r="O64" t="str">
        <f>IF(ISNUMBER(G64),G64*References!$W$3,"")</f>
        <v/>
      </c>
    </row>
    <row r="65" spans="1:15" ht="29" x14ac:dyDescent="0.35">
      <c r="A65" s="97" t="s">
        <v>51</v>
      </c>
      <c r="B65" s="97"/>
      <c r="C65" s="97" t="s">
        <v>193</v>
      </c>
      <c r="D65" s="97" t="s">
        <v>103</v>
      </c>
      <c r="E65" s="97" t="s">
        <v>102</v>
      </c>
      <c r="F65" s="97" t="s">
        <v>194</v>
      </c>
      <c r="G65" s="97" t="s">
        <v>195</v>
      </c>
      <c r="H65" s="97" t="s">
        <v>196</v>
      </c>
      <c r="I65" s="97" t="s">
        <v>197</v>
      </c>
      <c r="J65" s="87"/>
      <c r="K65" s="97" t="s">
        <v>226</v>
      </c>
      <c r="N65" t="str">
        <f t="shared" si="0"/>
        <v/>
      </c>
      <c r="O65" t="str">
        <f>IF(ISNUMBER(G65),G65*References!$W$3,"")</f>
        <v/>
      </c>
    </row>
    <row r="66" spans="1:15" ht="15.5" x14ac:dyDescent="0.35">
      <c r="A66" s="2" t="str">
        <f>IF(Worksheet!I75="","",IF(Worksheet!O75="Premium",References!$A$28,References!$A$27))</f>
        <v/>
      </c>
      <c r="B66" s="2" t="str">
        <f>LEFT(A66,4)</f>
        <v/>
      </c>
      <c r="C66" s="99">
        <f>Worksheet!G75</f>
        <v>0</v>
      </c>
      <c r="D66" s="99">
        <f>Worksheet!I75</f>
        <v>0</v>
      </c>
      <c r="E66" s="99">
        <f>Worksheet!K75</f>
        <v>0</v>
      </c>
      <c r="F66" s="101" t="str">
        <f>IF(A66="","",G66*1000)</f>
        <v/>
      </c>
      <c r="G66" s="108" t="str">
        <f>IF(A66="","",References!$T$17)</f>
        <v/>
      </c>
      <c r="H66" s="106" t="e">
        <f>IF(OR(G66="",References!$N$2=0),"",F66/1000*References!$P$16)</f>
        <v>#N/A</v>
      </c>
      <c r="I66" s="100" t="str">
        <f>IF(OR(A66="",C66=0,D66=0,E66=0),"Incomplete",INDEX(References!$B$13:$B$48,MATCH(Calculations!A66,References!$A$13:$A$48,0)))</f>
        <v>Incomplete</v>
      </c>
      <c r="J66" s="33"/>
      <c r="K66" s="159" t="str">
        <f>IF(D66&gt;0,D66*I66,"")</f>
        <v/>
      </c>
      <c r="L66" t="str">
        <f>K66</f>
        <v/>
      </c>
      <c r="N66" t="str">
        <f t="shared" si="0"/>
        <v/>
      </c>
      <c r="O66" t="str">
        <f>IF(ISNUMBER(G66),G66*References!$W$3,"")</f>
        <v/>
      </c>
    </row>
    <row r="67" spans="1:15" ht="15.5" x14ac:dyDescent="0.35">
      <c r="A67" s="2" t="str">
        <f>IF(Worksheet!I76="","",IF(Worksheet!O76="Premium",References!$A$28,References!$A$27))</f>
        <v/>
      </c>
      <c r="B67" s="2" t="str">
        <f>LEFT(A67,4)</f>
        <v/>
      </c>
      <c r="C67" s="102">
        <f>Worksheet!G76</f>
        <v>0</v>
      </c>
      <c r="D67" s="102">
        <f>Worksheet!I76</f>
        <v>0</v>
      </c>
      <c r="E67" s="102">
        <f>Worksheet!K76</f>
        <v>0</v>
      </c>
      <c r="F67" s="101" t="str">
        <f>IF(A67="","",G67*1000)</f>
        <v/>
      </c>
      <c r="G67" s="108" t="str">
        <f>IF(A67="","",References!$T$17)</f>
        <v/>
      </c>
      <c r="H67" s="106" t="e">
        <f>IF(OR(G67="",References!$N$2=0),"",F67/1000*References!$P$16)</f>
        <v>#N/A</v>
      </c>
      <c r="I67" s="100" t="str">
        <f>IF(OR(A67="",C67=0,D67=0,E67=0),"Incomplete",INDEX(References!$B$13:$B$48,MATCH(Calculations!A67,References!$A$13:$A$48,0)))</f>
        <v>Incomplete</v>
      </c>
      <c r="J67" s="33"/>
      <c r="K67" s="160" t="str">
        <f>IF(D67&gt;0,D67*I67,"")</f>
        <v/>
      </c>
      <c r="L67" t="str">
        <f>K67</f>
        <v/>
      </c>
      <c r="N67" t="str">
        <f t="shared" ref="N67:N130" si="1">IF(ISNUMBER(H67),H67,"")</f>
        <v/>
      </c>
      <c r="O67" t="str">
        <f>IF(ISNUMBER(G67),G67*References!$W$3,"")</f>
        <v/>
      </c>
    </row>
    <row r="68" spans="1:15" ht="15.5" x14ac:dyDescent="0.35">
      <c r="A68" s="2" t="str">
        <f>IF(Worksheet!I77="","",IF(Worksheet!O77="Premium",References!$A$28,References!$A$27))</f>
        <v/>
      </c>
      <c r="B68" s="2" t="str">
        <f>LEFT(A68,4)</f>
        <v/>
      </c>
      <c r="C68" s="102">
        <f>Worksheet!G77</f>
        <v>0</v>
      </c>
      <c r="D68" s="102">
        <f>Worksheet!I77</f>
        <v>0</v>
      </c>
      <c r="E68" s="102">
        <f>Worksheet!K77</f>
        <v>0</v>
      </c>
      <c r="F68" s="101" t="str">
        <f>IF(A68="","",G68*1000)</f>
        <v/>
      </c>
      <c r="G68" s="108" t="str">
        <f>IF(A68="","",References!$T$17)</f>
        <v/>
      </c>
      <c r="H68" s="106" t="e">
        <f>IF(OR(G68="",References!$N$2=0),"",F68/1000*References!$P$16)</f>
        <v>#N/A</v>
      </c>
      <c r="I68" s="100" t="str">
        <f>IF(OR(A68="",C68=0,D68=0,E68=0),"Incomplete",INDEX(References!$B$13:$B$48,MATCH(Calculations!A68,References!$A$13:$A$48,0)))</f>
        <v>Incomplete</v>
      </c>
      <c r="J68" s="33"/>
      <c r="K68" s="160" t="str">
        <f>IF(D68&gt;0,D68*I68,"")</f>
        <v/>
      </c>
      <c r="L68" t="str">
        <f>K68</f>
        <v/>
      </c>
      <c r="N68" t="str">
        <f t="shared" si="1"/>
        <v/>
      </c>
      <c r="O68" t="str">
        <f>IF(ISNUMBER(G68),G68*References!$W$3,"")</f>
        <v/>
      </c>
    </row>
    <row r="69" spans="1:15" ht="15.5" x14ac:dyDescent="0.35">
      <c r="A69" s="2" t="str">
        <f>IF(Worksheet!I78="","",IF(Worksheet!O78="Premium",References!$A$28,References!$A$27))</f>
        <v/>
      </c>
      <c r="B69" s="2" t="str">
        <f>LEFT(A69,4)</f>
        <v/>
      </c>
      <c r="C69" s="102">
        <f>Worksheet!G78</f>
        <v>0</v>
      </c>
      <c r="D69" s="102">
        <f>Worksheet!I78</f>
        <v>0</v>
      </c>
      <c r="E69" s="102">
        <f>Worksheet!K78</f>
        <v>0</v>
      </c>
      <c r="F69" s="101" t="str">
        <f>IF(A69="","",G69*1000)</f>
        <v/>
      </c>
      <c r="G69" s="108" t="str">
        <f>IF(A69="","",References!$T$17)</f>
        <v/>
      </c>
      <c r="H69" s="106" t="e">
        <f>IF(OR(G69="",References!$N$2=0),"",F69/1000*References!$P$16)</f>
        <v>#N/A</v>
      </c>
      <c r="I69" s="100" t="str">
        <f>IF(OR(A69="",C69=0,D69=0,E69=0),"Incomplete",INDEX(References!$B$13:$B$48,MATCH(Calculations!A69,References!$A$13:$A$48,0)))</f>
        <v>Incomplete</v>
      </c>
      <c r="J69" s="33"/>
      <c r="K69" s="160" t="str">
        <f>IF(D69&gt;0,D69*I69,"")</f>
        <v/>
      </c>
      <c r="L69" t="str">
        <f>K69</f>
        <v/>
      </c>
      <c r="N69" t="str">
        <f t="shared" si="1"/>
        <v/>
      </c>
      <c r="O69" t="str">
        <f>IF(ISNUMBER(G69),G69*References!$W$3,"")</f>
        <v/>
      </c>
    </row>
    <row r="70" spans="1:15" ht="5.15" customHeight="1" x14ac:dyDescent="0.4">
      <c r="A70" s="31"/>
      <c r="B70" s="31"/>
      <c r="C70" s="32"/>
      <c r="D70" s="32"/>
      <c r="E70" s="33"/>
      <c r="F70" s="33"/>
      <c r="G70" s="33"/>
      <c r="H70" s="33"/>
      <c r="I70" s="33"/>
      <c r="J70" s="39"/>
      <c r="N70" t="str">
        <f t="shared" si="1"/>
        <v/>
      </c>
      <c r="O70" t="str">
        <f>IF(ISNUMBER(G70),G70*References!$W$3,"")</f>
        <v/>
      </c>
    </row>
    <row r="71" spans="1:15" ht="5.15" customHeight="1" x14ac:dyDescent="0.35">
      <c r="A71" s="93"/>
      <c r="B71" s="93"/>
      <c r="C71" s="93"/>
      <c r="D71" s="93"/>
      <c r="E71" s="93"/>
      <c r="F71" s="93"/>
      <c r="G71" s="93"/>
      <c r="H71" s="93"/>
      <c r="I71" s="93"/>
      <c r="J71" s="93"/>
      <c r="N71" t="str">
        <f t="shared" si="1"/>
        <v/>
      </c>
      <c r="O71" t="str">
        <f>IF(ISNUMBER(G71),G71*References!$W$3,"")</f>
        <v/>
      </c>
    </row>
    <row r="72" spans="1:15" ht="5.15" customHeight="1" x14ac:dyDescent="0.35">
      <c r="A72" s="77"/>
      <c r="B72" s="77"/>
      <c r="C72" s="77"/>
      <c r="D72" s="77"/>
      <c r="E72" s="77"/>
      <c r="F72" s="77"/>
      <c r="G72" s="77"/>
      <c r="H72" s="77"/>
      <c r="I72" s="77"/>
      <c r="J72" s="77"/>
      <c r="N72" t="str">
        <f t="shared" si="1"/>
        <v/>
      </c>
      <c r="O72" t="str">
        <f>IF(ISNUMBER(G72),G72*References!$W$3,"")</f>
        <v/>
      </c>
    </row>
    <row r="73" spans="1:15" ht="29" x14ac:dyDescent="0.35">
      <c r="A73" s="97" t="s">
        <v>51</v>
      </c>
      <c r="B73" s="97"/>
      <c r="C73" s="97" t="s">
        <v>193</v>
      </c>
      <c r="D73" s="97" t="s">
        <v>103</v>
      </c>
      <c r="E73" s="97" t="s">
        <v>102</v>
      </c>
      <c r="F73" s="97" t="s">
        <v>194</v>
      </c>
      <c r="G73" s="97" t="s">
        <v>195</v>
      </c>
      <c r="H73" s="97" t="s">
        <v>196</v>
      </c>
      <c r="I73" s="97" t="s">
        <v>197</v>
      </c>
      <c r="J73" s="87"/>
      <c r="K73" s="97" t="s">
        <v>226</v>
      </c>
      <c r="N73" t="str">
        <f t="shared" si="1"/>
        <v/>
      </c>
      <c r="O73" t="str">
        <f>IF(ISNUMBER(G73),G73*References!$W$3,"")</f>
        <v/>
      </c>
    </row>
    <row r="74" spans="1:15" ht="15.5" x14ac:dyDescent="0.35">
      <c r="A74" s="2" t="str">
        <f>IF(Worksheet!I83="","",IF(Worksheet!O83="Premium",References!$A$30,References!$A$29))</f>
        <v/>
      </c>
      <c r="B74" s="2" t="str">
        <f>LEFT(A74,4)</f>
        <v/>
      </c>
      <c r="C74" s="99">
        <f>Worksheet!G83</f>
        <v>0</v>
      </c>
      <c r="D74" s="99">
        <f>Worksheet!I83</f>
        <v>0</v>
      </c>
      <c r="E74" s="99">
        <f>Worksheet!K83</f>
        <v>0</v>
      </c>
      <c r="F74" s="101" t="str">
        <f>IF(A74="","",G74*1000)</f>
        <v/>
      </c>
      <c r="G74" s="108" t="str">
        <f>IF(A74="","",References!$T$19)</f>
        <v/>
      </c>
      <c r="H74" s="106" t="e">
        <f>IF(OR(G74="",References!$N$2=0),"",F74/1000*References!$P$16)</f>
        <v>#N/A</v>
      </c>
      <c r="I74" s="100" t="str">
        <f>IF(OR(A74="",C74=0,D74=0,E74=0),"Incomplete",INDEX(References!$B$13:$B$48,MATCH(Calculations!A74,References!$A$13:$A$48,0)))</f>
        <v>Incomplete</v>
      </c>
      <c r="J74" s="33"/>
      <c r="K74" s="159" t="str">
        <f>IF(D74&gt;0,D74*I74,"")</f>
        <v/>
      </c>
      <c r="L74" t="str">
        <f>K74</f>
        <v/>
      </c>
      <c r="N74" t="str">
        <f t="shared" si="1"/>
        <v/>
      </c>
      <c r="O74" t="str">
        <f>IF(ISNUMBER(G74),G74*References!$W$3,"")</f>
        <v/>
      </c>
    </row>
    <row r="75" spans="1:15" ht="15.5" x14ac:dyDescent="0.35">
      <c r="A75" s="2" t="str">
        <f>IF(Worksheet!I84="","",IF(Worksheet!O84="Premium",References!$A$30,References!$A$29))</f>
        <v/>
      </c>
      <c r="B75" s="2" t="str">
        <f>LEFT(A75,4)</f>
        <v/>
      </c>
      <c r="C75" s="102">
        <f>Worksheet!G84</f>
        <v>0</v>
      </c>
      <c r="D75" s="102">
        <f>Worksheet!I84</f>
        <v>0</v>
      </c>
      <c r="E75" s="102">
        <f>Worksheet!K84</f>
        <v>0</v>
      </c>
      <c r="F75" s="101" t="str">
        <f>IF(A75="","",G75*1000)</f>
        <v/>
      </c>
      <c r="G75" s="108" t="str">
        <f>IF(A75="","",References!$T$19)</f>
        <v/>
      </c>
      <c r="H75" s="106" t="e">
        <f>IF(OR(G75="",References!$N$2=0),"",F75/1000*References!$P$16)</f>
        <v>#N/A</v>
      </c>
      <c r="I75" s="100" t="str">
        <f>IF(OR(A75="",C75=0,D75=0,E75=0),"Incomplete",INDEX(References!$B$13:$B$48,MATCH(Calculations!A75,References!$A$13:$A$48,0)))</f>
        <v>Incomplete</v>
      </c>
      <c r="J75" s="33"/>
      <c r="K75" s="160" t="str">
        <f>IF(D75&gt;0,D75*I75,"")</f>
        <v/>
      </c>
      <c r="L75" t="str">
        <f>K75</f>
        <v/>
      </c>
      <c r="N75" t="str">
        <f t="shared" si="1"/>
        <v/>
      </c>
      <c r="O75" t="str">
        <f>IF(ISNUMBER(G75),G75*References!$W$3,"")</f>
        <v/>
      </c>
    </row>
    <row r="76" spans="1:15" ht="15.5" x14ac:dyDescent="0.35">
      <c r="A76" s="2" t="str">
        <f>IF(Worksheet!I85="","",IF(Worksheet!O85="Premium",References!$A$30,References!$A$29))</f>
        <v/>
      </c>
      <c r="B76" s="2" t="str">
        <f>LEFT(A76,4)</f>
        <v/>
      </c>
      <c r="C76" s="102">
        <f>Worksheet!G85</f>
        <v>0</v>
      </c>
      <c r="D76" s="102">
        <f>Worksheet!I85</f>
        <v>0</v>
      </c>
      <c r="E76" s="102">
        <f>Worksheet!K85</f>
        <v>0</v>
      </c>
      <c r="F76" s="101" t="str">
        <f>IF(A76="","",G76*1000)</f>
        <v/>
      </c>
      <c r="G76" s="108" t="str">
        <f>IF(A76="","",References!$T$19)</f>
        <v/>
      </c>
      <c r="H76" s="106" t="e">
        <f>IF(OR(G76="",References!$N$2=0),"",F76/1000*References!$P$16)</f>
        <v>#N/A</v>
      </c>
      <c r="I76" s="100" t="str">
        <f>IF(OR(A76="",C76=0,D76=0,E76=0),"Incomplete",INDEX(References!$B$13:$B$48,MATCH(Calculations!A76,References!$A$13:$A$48,0)))</f>
        <v>Incomplete</v>
      </c>
      <c r="J76" s="33"/>
      <c r="K76" s="160" t="str">
        <f>IF(D76&gt;0,D76*I76,"")</f>
        <v/>
      </c>
      <c r="L76" t="str">
        <f>K76</f>
        <v/>
      </c>
      <c r="N76" t="str">
        <f t="shared" si="1"/>
        <v/>
      </c>
      <c r="O76" t="str">
        <f>IF(ISNUMBER(G76),G76*References!$W$3,"")</f>
        <v/>
      </c>
    </row>
    <row r="77" spans="1:15" ht="15.5" x14ac:dyDescent="0.35">
      <c r="A77" s="2" t="str">
        <f>IF(Worksheet!I86="","",IF(Worksheet!O86="Premium",References!$A$30,References!$A$29))</f>
        <v/>
      </c>
      <c r="B77" s="2" t="str">
        <f>LEFT(A77,4)</f>
        <v/>
      </c>
      <c r="C77" s="102">
        <f>Worksheet!G86</f>
        <v>0</v>
      </c>
      <c r="D77" s="102">
        <f>Worksheet!I86</f>
        <v>0</v>
      </c>
      <c r="E77" s="102">
        <f>Worksheet!K86</f>
        <v>0</v>
      </c>
      <c r="F77" s="101" t="str">
        <f>IF(A77="","",G77*1000)</f>
        <v/>
      </c>
      <c r="G77" s="108" t="str">
        <f>IF(A77="","",References!$T$19)</f>
        <v/>
      </c>
      <c r="H77" s="106" t="e">
        <f>IF(OR(G77="",References!$N$2=0),"",F77/1000*References!$P$16)</f>
        <v>#N/A</v>
      </c>
      <c r="I77" s="100" t="str">
        <f>IF(OR(A77="",C77=0,D77=0,E77=0),"Incomplete",INDEX(References!$B$13:$B$48,MATCH(Calculations!A77,References!$A$13:$A$48,0)))</f>
        <v>Incomplete</v>
      </c>
      <c r="J77" s="33"/>
      <c r="K77" s="160" t="str">
        <f>IF(D77&gt;0,D77*I77,"")</f>
        <v/>
      </c>
      <c r="L77" t="str">
        <f>K77</f>
        <v/>
      </c>
      <c r="N77" t="str">
        <f t="shared" si="1"/>
        <v/>
      </c>
      <c r="O77" t="str">
        <f>IF(ISNUMBER(G77),G77*References!$W$3,"")</f>
        <v/>
      </c>
    </row>
    <row r="78" spans="1:15" ht="5.15" customHeight="1" x14ac:dyDescent="0.35">
      <c r="A78"/>
      <c r="B78"/>
      <c r="C78"/>
      <c r="D78"/>
      <c r="E78"/>
      <c r="F78"/>
      <c r="G78"/>
      <c r="H78"/>
      <c r="I78"/>
      <c r="J78" s="33"/>
      <c r="N78" t="str">
        <f t="shared" si="1"/>
        <v/>
      </c>
      <c r="O78" t="str">
        <f>IF(ISNUMBER(G78),G78*References!$W$3,"")</f>
        <v/>
      </c>
    </row>
    <row r="79" spans="1:15" ht="5.15" customHeight="1" x14ac:dyDescent="0.35">
      <c r="A79"/>
      <c r="B79"/>
      <c r="C79"/>
      <c r="D79"/>
      <c r="E79"/>
      <c r="F79"/>
      <c r="G79"/>
      <c r="H79"/>
      <c r="I79"/>
      <c r="J79" s="93"/>
      <c r="N79" t="str">
        <f t="shared" si="1"/>
        <v/>
      </c>
      <c r="O79" t="str">
        <f>IF(ISNUMBER(G79),G79*References!$W$3,"")</f>
        <v/>
      </c>
    </row>
    <row r="80" spans="1:15" ht="5.15" customHeight="1" x14ac:dyDescent="0.35">
      <c r="A80"/>
      <c r="B80"/>
      <c r="C80"/>
      <c r="D80"/>
      <c r="E80"/>
      <c r="F80"/>
      <c r="G80"/>
      <c r="H80"/>
      <c r="I80"/>
      <c r="J80" s="77"/>
      <c r="N80" t="str">
        <f t="shared" si="1"/>
        <v/>
      </c>
      <c r="O80" t="str">
        <f>IF(ISNUMBER(G80),G80*References!$W$3,"")</f>
        <v/>
      </c>
    </row>
    <row r="81" spans="1:15" ht="29" x14ac:dyDescent="0.35">
      <c r="A81" s="97" t="s">
        <v>51</v>
      </c>
      <c r="B81" s="97"/>
      <c r="C81" s="97" t="s">
        <v>193</v>
      </c>
      <c r="D81" s="97" t="s">
        <v>103</v>
      </c>
      <c r="E81" s="97" t="s">
        <v>102</v>
      </c>
      <c r="F81" s="97" t="s">
        <v>194</v>
      </c>
      <c r="G81" s="97" t="s">
        <v>195</v>
      </c>
      <c r="H81" s="97" t="s">
        <v>196</v>
      </c>
      <c r="I81" s="97" t="s">
        <v>197</v>
      </c>
      <c r="J81" s="87"/>
      <c r="K81" s="97" t="s">
        <v>226</v>
      </c>
      <c r="N81" t="str">
        <f t="shared" si="1"/>
        <v/>
      </c>
      <c r="O81" t="str">
        <f>IF(ISNUMBER(G81),G81*References!$W$3,"")</f>
        <v/>
      </c>
    </row>
    <row r="82" spans="1:15" ht="15.5" x14ac:dyDescent="0.35">
      <c r="A82" s="2" t="str">
        <f>IF(Worksheet!I91="","",IF(Worksheet!O91="Premium",References!#REF!,References!$A$31))</f>
        <v/>
      </c>
      <c r="B82" s="2" t="str">
        <f>LEFT(A82,4)</f>
        <v/>
      </c>
      <c r="C82" s="99">
        <f>Worksheet!G91</f>
        <v>0</v>
      </c>
      <c r="D82" s="99">
        <f>Worksheet!I91</f>
        <v>0</v>
      </c>
      <c r="E82" s="99">
        <f>Worksheet!K91</f>
        <v>0</v>
      </c>
      <c r="F82" s="101" t="str">
        <f>IF(A82="","",G82*1000)</f>
        <v/>
      </c>
      <c r="G82" s="108" t="str">
        <f>IF(A82="","",References!$T$21)</f>
        <v/>
      </c>
      <c r="H82" s="106" t="e">
        <f>IF(OR(G82="",References!$N$2=0),"",F82/1000*References!$P$16)</f>
        <v>#N/A</v>
      </c>
      <c r="I82" s="100" t="str">
        <f>IF(OR(A82="",C82=0,D82=0,E82=0),"Incomplete",INDEX(References!$B$13:$B$48,MATCH(Calculations!A82,References!$A$13:$A$48,0)))</f>
        <v>Incomplete</v>
      </c>
      <c r="J82" s="33"/>
      <c r="K82" s="159" t="str">
        <f>IF(D82&gt;0,D82*I82,"")</f>
        <v/>
      </c>
      <c r="L82" t="str">
        <f>K82</f>
        <v/>
      </c>
      <c r="N82" t="str">
        <f t="shared" si="1"/>
        <v/>
      </c>
      <c r="O82" t="str">
        <f>IF(ISNUMBER(G82),G82*References!$W$3,"")</f>
        <v/>
      </c>
    </row>
    <row r="83" spans="1:15" ht="15.5" x14ac:dyDescent="0.35">
      <c r="A83" s="2" t="str">
        <f>IF(Worksheet!I92="","",IF(Worksheet!O92="Premium",References!#REF!,References!$A$31))</f>
        <v/>
      </c>
      <c r="B83" s="2" t="str">
        <f>LEFT(A83,4)</f>
        <v/>
      </c>
      <c r="C83" s="102">
        <f>Worksheet!G92</f>
        <v>0</v>
      </c>
      <c r="D83" s="102">
        <f>Worksheet!I92</f>
        <v>0</v>
      </c>
      <c r="E83" s="102">
        <f>Worksheet!K92</f>
        <v>0</v>
      </c>
      <c r="F83" s="101" t="str">
        <f>IF(A83="","",G83*1000)</f>
        <v/>
      </c>
      <c r="G83" s="108" t="str">
        <f>IF(A83="","",References!$T$21)</f>
        <v/>
      </c>
      <c r="H83" s="106" t="e">
        <f>IF(OR(G83="",References!$N$2=0),"",F83/1000*References!$P$16)</f>
        <v>#N/A</v>
      </c>
      <c r="I83" s="100" t="str">
        <f>IF(OR(A83="",C83=0,D83=0,E83=0),"Incomplete",INDEX(References!$B$13:$B$48,MATCH(Calculations!A83,References!$A$13:$A$48,0)))</f>
        <v>Incomplete</v>
      </c>
      <c r="J83" s="33"/>
      <c r="K83" s="160" t="str">
        <f>IF(D83&gt;0,D83*I83,"")</f>
        <v/>
      </c>
      <c r="L83" t="str">
        <f>K83</f>
        <v/>
      </c>
      <c r="N83" t="str">
        <f t="shared" si="1"/>
        <v/>
      </c>
      <c r="O83" t="str">
        <f>IF(ISNUMBER(G83),G83*References!$W$3,"")</f>
        <v/>
      </c>
    </row>
    <row r="84" spans="1:15" ht="15.5" x14ac:dyDescent="0.35">
      <c r="A84" s="2" t="str">
        <f>IF(Worksheet!I93="","",IF(Worksheet!O93="Premium",References!#REF!,References!$A$31))</f>
        <v/>
      </c>
      <c r="B84" s="2" t="str">
        <f>LEFT(A84,4)</f>
        <v/>
      </c>
      <c r="C84" s="102">
        <f>Worksheet!G93</f>
        <v>0</v>
      </c>
      <c r="D84" s="102">
        <f>Worksheet!I93</f>
        <v>0</v>
      </c>
      <c r="E84" s="102">
        <f>Worksheet!K93</f>
        <v>0</v>
      </c>
      <c r="F84" s="101" t="str">
        <f>IF(A84="","",G84*1000)</f>
        <v/>
      </c>
      <c r="G84" s="108" t="str">
        <f>IF(A84="","",References!$T$21)</f>
        <v/>
      </c>
      <c r="H84" s="106" t="e">
        <f>IF(OR(G84="",References!$N$2=0),"",F84/1000*References!$P$16)</f>
        <v>#N/A</v>
      </c>
      <c r="I84" s="100" t="str">
        <f>IF(OR(A84="",C84=0,D84=0,E84=0),"Incomplete",INDEX(References!$B$13:$B$48,MATCH(Calculations!A84,References!$A$13:$A$48,0)))</f>
        <v>Incomplete</v>
      </c>
      <c r="J84" s="33"/>
      <c r="K84" s="160" t="str">
        <f>IF(D84&gt;0,D84*I84,"")</f>
        <v/>
      </c>
      <c r="L84" t="str">
        <f>K84</f>
        <v/>
      </c>
      <c r="N84" t="str">
        <f t="shared" si="1"/>
        <v/>
      </c>
      <c r="O84" t="str">
        <f>IF(ISNUMBER(G84),G84*References!$W$3,"")</f>
        <v/>
      </c>
    </row>
    <row r="85" spans="1:15" ht="15.5" x14ac:dyDescent="0.35">
      <c r="A85" s="2" t="str">
        <f>IF(Worksheet!I94="","",IF(Worksheet!O94="Premium",References!#REF!,References!$A$31))</f>
        <v/>
      </c>
      <c r="B85" s="2" t="str">
        <f>LEFT(A85,4)</f>
        <v/>
      </c>
      <c r="C85" s="102">
        <f>Worksheet!G94</f>
        <v>0</v>
      </c>
      <c r="D85" s="102">
        <f>Worksheet!I94</f>
        <v>0</v>
      </c>
      <c r="E85" s="102">
        <f>Worksheet!K94</f>
        <v>0</v>
      </c>
      <c r="F85" s="101" t="str">
        <f>IF(A85="","",G85*1000)</f>
        <v/>
      </c>
      <c r="G85" s="108" t="str">
        <f>IF(A85="","",References!$T$21)</f>
        <v/>
      </c>
      <c r="H85" s="106" t="e">
        <f>IF(OR(G85="",References!$N$2=0),"",F85/1000*References!$P$16)</f>
        <v>#N/A</v>
      </c>
      <c r="I85" s="100" t="str">
        <f>IF(OR(A85="",C85=0,D85=0,E85=0),"Incomplete",INDEX(References!$B$13:$B$48,MATCH(Calculations!A85,References!$A$13:$A$48,0)))</f>
        <v>Incomplete</v>
      </c>
      <c r="J85" s="33"/>
      <c r="K85" s="160" t="str">
        <f>IF(D85&gt;0,D85*I85,"")</f>
        <v/>
      </c>
      <c r="L85" t="str">
        <f>K85</f>
        <v/>
      </c>
      <c r="N85" t="str">
        <f t="shared" si="1"/>
        <v/>
      </c>
      <c r="O85" t="str">
        <f>IF(ISNUMBER(G85),G85*References!$W$3,"")</f>
        <v/>
      </c>
    </row>
    <row r="86" spans="1:15" ht="5.15" customHeight="1" x14ac:dyDescent="0.4">
      <c r="A86" s="36"/>
      <c r="B86" s="36"/>
      <c r="C86" s="30"/>
      <c r="D86" s="30"/>
      <c r="E86" s="30"/>
      <c r="F86" s="30"/>
      <c r="G86" s="39"/>
      <c r="H86" s="39"/>
      <c r="I86" s="39"/>
      <c r="J86" s="33"/>
      <c r="N86" t="str">
        <f t="shared" si="1"/>
        <v/>
      </c>
      <c r="O86" t="str">
        <f>IF(ISNUMBER(G86),G86*References!$W$3,"")</f>
        <v/>
      </c>
    </row>
    <row r="87" spans="1:15" ht="5.15" customHeight="1" x14ac:dyDescent="0.35">
      <c r="A87" s="93"/>
      <c r="B87" s="93"/>
      <c r="C87" s="93"/>
      <c r="D87" s="93"/>
      <c r="E87" s="93"/>
      <c r="F87" s="93"/>
      <c r="G87" s="93"/>
      <c r="H87" s="93"/>
      <c r="I87" s="93"/>
      <c r="J87" s="93"/>
      <c r="N87" t="str">
        <f t="shared" si="1"/>
        <v/>
      </c>
      <c r="O87" t="str">
        <f>IF(ISNUMBER(G87),G87*References!$W$3,"")</f>
        <v/>
      </c>
    </row>
    <row r="88" spans="1:15" ht="5.15" customHeight="1" x14ac:dyDescent="0.35">
      <c r="A88" s="77"/>
      <c r="B88" s="77"/>
      <c r="C88" s="77"/>
      <c r="D88" s="77"/>
      <c r="E88" s="77"/>
      <c r="F88" s="77"/>
      <c r="G88" s="77"/>
      <c r="H88" s="77"/>
      <c r="I88" s="77"/>
      <c r="J88" s="77"/>
      <c r="N88" t="str">
        <f t="shared" si="1"/>
        <v/>
      </c>
      <c r="O88" t="str">
        <f>IF(ISNUMBER(G88),G88*References!$W$3,"")</f>
        <v/>
      </c>
    </row>
    <row r="89" spans="1:15" ht="29" x14ac:dyDescent="0.35">
      <c r="A89" s="97" t="s">
        <v>51</v>
      </c>
      <c r="B89" s="97"/>
      <c r="C89" s="97" t="s">
        <v>193</v>
      </c>
      <c r="D89" s="97" t="s">
        <v>103</v>
      </c>
      <c r="E89" s="97" t="s">
        <v>102</v>
      </c>
      <c r="F89" s="97" t="s">
        <v>194</v>
      </c>
      <c r="G89" s="97" t="s">
        <v>195</v>
      </c>
      <c r="H89" s="97" t="s">
        <v>196</v>
      </c>
      <c r="I89" s="97" t="s">
        <v>197</v>
      </c>
      <c r="J89" s="87"/>
      <c r="K89" s="97" t="s">
        <v>226</v>
      </c>
      <c r="N89" t="str">
        <f t="shared" si="1"/>
        <v/>
      </c>
      <c r="O89" t="str">
        <f>IF(ISNUMBER(G89),G89*References!$W$3,"")</f>
        <v/>
      </c>
    </row>
    <row r="90" spans="1:15" ht="15.5" x14ac:dyDescent="0.35">
      <c r="A90" s="2" t="str">
        <f>IF(Worksheet!I99="","",IF(Worksheet!O99="Premium",References!#REF!,References!$A$32))</f>
        <v/>
      </c>
      <c r="B90" s="2" t="str">
        <f>LEFT(A90,4)</f>
        <v/>
      </c>
      <c r="C90" s="99">
        <f>Worksheet!G99</f>
        <v>0</v>
      </c>
      <c r="D90" s="99">
        <f>Worksheet!I99</f>
        <v>0</v>
      </c>
      <c r="E90" s="99">
        <f>Worksheet!K99</f>
        <v>0</v>
      </c>
      <c r="F90" s="101" t="str">
        <f>IF(A90="","",G90*1000)</f>
        <v/>
      </c>
      <c r="G90" s="108" t="str">
        <f>IF(A90="","",References!$T$22)</f>
        <v/>
      </c>
      <c r="H90" s="106" t="e">
        <f>IF(OR(G90="",References!$N$2=0),"",F90/1000*References!$P$16)</f>
        <v>#N/A</v>
      </c>
      <c r="I90" s="100" t="str">
        <f>IF(OR(A90="",C90=0,D90=0,E90=0),"Incomplete",INDEX(References!$B$13:$B$48,MATCH(Calculations!A90,References!$A$13:$A$48,0)))</f>
        <v>Incomplete</v>
      </c>
      <c r="J90" s="33"/>
      <c r="K90" s="159" t="str">
        <f>IF(D90&gt;0,D90*I90,"")</f>
        <v/>
      </c>
      <c r="L90" t="str">
        <f>K90</f>
        <v/>
      </c>
      <c r="N90" t="str">
        <f t="shared" si="1"/>
        <v/>
      </c>
      <c r="O90" t="str">
        <f>IF(ISNUMBER(G90),G90*References!$W$3,"")</f>
        <v/>
      </c>
    </row>
    <row r="91" spans="1:15" ht="15.5" x14ac:dyDescent="0.35">
      <c r="A91" s="2" t="str">
        <f>IF(Worksheet!I100="","",IF(Worksheet!O100="Premium",References!#REF!,References!$A$32))</f>
        <v/>
      </c>
      <c r="B91" s="2" t="str">
        <f>LEFT(A91,4)</f>
        <v/>
      </c>
      <c r="C91" s="102">
        <f>Worksheet!G100</f>
        <v>0</v>
      </c>
      <c r="D91" s="102">
        <f>Worksheet!I100</f>
        <v>0</v>
      </c>
      <c r="E91" s="102">
        <f>Worksheet!K100</f>
        <v>0</v>
      </c>
      <c r="F91" s="101" t="str">
        <f>IF(A91="","",G91*1000)</f>
        <v/>
      </c>
      <c r="G91" s="108" t="str">
        <f>IF(A91="","",References!$T$22)</f>
        <v/>
      </c>
      <c r="H91" s="106" t="e">
        <f>IF(OR(G91="",References!$N$2=0),"",F91/1000*References!$P$16)</f>
        <v>#N/A</v>
      </c>
      <c r="I91" s="100" t="str">
        <f>IF(OR(A91="",C91=0,D91=0,E91=0),"Incomplete",INDEX(References!$B$13:$B$48,MATCH(Calculations!A91,References!$A$13:$A$48,0)))</f>
        <v>Incomplete</v>
      </c>
      <c r="J91" s="33"/>
      <c r="K91" s="160" t="str">
        <f>IF(D91&gt;0,D91*I91,"")</f>
        <v/>
      </c>
      <c r="L91" t="str">
        <f>K91</f>
        <v/>
      </c>
      <c r="N91" t="str">
        <f t="shared" si="1"/>
        <v/>
      </c>
      <c r="O91" t="str">
        <f>IF(ISNUMBER(G91),G91*References!$W$3,"")</f>
        <v/>
      </c>
    </row>
    <row r="92" spans="1:15" ht="15.5" x14ac:dyDescent="0.35">
      <c r="A92" s="2" t="str">
        <f>IF(Worksheet!I101="","",IF(Worksheet!O101="Premium",References!#REF!,References!$A$32))</f>
        <v/>
      </c>
      <c r="B92" s="2" t="str">
        <f>LEFT(A92,4)</f>
        <v/>
      </c>
      <c r="C92" s="102">
        <f>Worksheet!G101</f>
        <v>0</v>
      </c>
      <c r="D92" s="102">
        <f>Worksheet!I101</f>
        <v>0</v>
      </c>
      <c r="E92" s="102">
        <f>Worksheet!K101</f>
        <v>0</v>
      </c>
      <c r="F92" s="101" t="str">
        <f>IF(A92="","",G92*1000)</f>
        <v/>
      </c>
      <c r="G92" s="108" t="str">
        <f>IF(A92="","",References!$T$22)</f>
        <v/>
      </c>
      <c r="H92" s="106" t="e">
        <f>IF(OR(G92="",References!$N$2=0),"",F92/1000*References!$P$16)</f>
        <v>#N/A</v>
      </c>
      <c r="I92" s="100" t="str">
        <f>IF(OR(A92="",C92=0,D92=0,E92=0),"Incomplete",INDEX(References!$B$13:$B$48,MATCH(Calculations!A92,References!$A$13:$A$48,0)))</f>
        <v>Incomplete</v>
      </c>
      <c r="J92" s="33"/>
      <c r="K92" s="160" t="str">
        <f>IF(D92&gt;0,D92*I92,"")</f>
        <v/>
      </c>
      <c r="L92" t="str">
        <f>K92</f>
        <v/>
      </c>
      <c r="N92" t="str">
        <f t="shared" si="1"/>
        <v/>
      </c>
      <c r="O92" t="str">
        <f>IF(ISNUMBER(G92),G92*References!$W$3,"")</f>
        <v/>
      </c>
    </row>
    <row r="93" spans="1:15" ht="15.5" x14ac:dyDescent="0.35">
      <c r="A93" s="2" t="str">
        <f>IF(Worksheet!I102="","",IF(Worksheet!O102="Premium",References!#REF!,References!$A$32))</f>
        <v/>
      </c>
      <c r="B93" s="2" t="str">
        <f>LEFT(A93,4)</f>
        <v/>
      </c>
      <c r="C93" s="102">
        <f>Worksheet!G102</f>
        <v>0</v>
      </c>
      <c r="D93" s="102">
        <f>Worksheet!I102</f>
        <v>0</v>
      </c>
      <c r="E93" s="102">
        <f>Worksheet!K102</f>
        <v>0</v>
      </c>
      <c r="F93" s="101" t="str">
        <f>IF(A93="","",G93*1000)</f>
        <v/>
      </c>
      <c r="G93" s="108" t="str">
        <f>IF(A93="","",References!$T$22)</f>
        <v/>
      </c>
      <c r="H93" s="106" t="e">
        <f>IF(OR(G93="",References!$N$2=0),"",F93/1000*References!$P$16)</f>
        <v>#N/A</v>
      </c>
      <c r="I93" s="100" t="str">
        <f>IF(OR(A93="",C93=0,D93=0,E93=0),"Incomplete",INDEX(References!$B$13:$B$48,MATCH(Calculations!A93,References!$A$13:$A$48,0)))</f>
        <v>Incomplete</v>
      </c>
      <c r="J93" s="33"/>
      <c r="K93" s="160" t="str">
        <f>IF(D93&gt;0,D93*I93,"")</f>
        <v/>
      </c>
      <c r="L93" t="str">
        <f>K93</f>
        <v/>
      </c>
      <c r="N93" t="str">
        <f t="shared" si="1"/>
        <v/>
      </c>
      <c r="O93" t="str">
        <f>IF(ISNUMBER(G93),G93*References!$W$3,"")</f>
        <v/>
      </c>
    </row>
    <row r="94" spans="1:15" ht="5.15" customHeight="1" x14ac:dyDescent="0.35">
      <c r="A94" s="31"/>
      <c r="B94" s="31"/>
      <c r="C94" s="32"/>
      <c r="D94" s="32"/>
      <c r="E94" s="33"/>
      <c r="F94" s="33"/>
      <c r="G94" s="122"/>
      <c r="H94" s="33"/>
      <c r="I94" s="33"/>
      <c r="J94" s="33"/>
      <c r="N94" t="str">
        <f t="shared" si="1"/>
        <v/>
      </c>
      <c r="O94" t="str">
        <f>IF(ISNUMBER(G94),G94*References!$W$3,"")</f>
        <v/>
      </c>
    </row>
    <row r="95" spans="1:15" ht="5.15" customHeight="1" x14ac:dyDescent="0.35">
      <c r="A95" s="93"/>
      <c r="B95" s="93"/>
      <c r="C95" s="93"/>
      <c r="D95" s="93"/>
      <c r="E95" s="93"/>
      <c r="F95" s="93"/>
      <c r="G95" s="93"/>
      <c r="H95" s="93"/>
      <c r="I95" s="93"/>
      <c r="J95" s="93"/>
      <c r="N95" t="str">
        <f t="shared" si="1"/>
        <v/>
      </c>
      <c r="O95" t="str">
        <f>IF(ISNUMBER(G95),G95*References!$W$3,"")</f>
        <v/>
      </c>
    </row>
    <row r="96" spans="1:15" ht="5.15" customHeight="1" x14ac:dyDescent="0.35">
      <c r="A96" s="77"/>
      <c r="B96" s="77"/>
      <c r="C96" s="77"/>
      <c r="D96" s="77"/>
      <c r="E96" s="77"/>
      <c r="F96" s="77"/>
      <c r="G96" s="77"/>
      <c r="H96" s="77"/>
      <c r="I96" s="77"/>
      <c r="J96" s="77"/>
      <c r="N96" t="str">
        <f t="shared" si="1"/>
        <v/>
      </c>
      <c r="O96" t="str">
        <f>IF(ISNUMBER(G96),G96*References!$W$3,"")</f>
        <v/>
      </c>
    </row>
    <row r="97" spans="1:15" ht="29" x14ac:dyDescent="0.35">
      <c r="A97" s="97" t="s">
        <v>51</v>
      </c>
      <c r="B97" s="97"/>
      <c r="C97" s="97" t="s">
        <v>193</v>
      </c>
      <c r="D97" s="97" t="s">
        <v>103</v>
      </c>
      <c r="E97" s="97" t="s">
        <v>102</v>
      </c>
      <c r="F97" s="97" t="s">
        <v>194</v>
      </c>
      <c r="G97" s="97" t="s">
        <v>195</v>
      </c>
      <c r="H97" s="97" t="s">
        <v>196</v>
      </c>
      <c r="I97" s="97" t="s">
        <v>197</v>
      </c>
      <c r="J97" s="87"/>
      <c r="K97" s="97" t="s">
        <v>226</v>
      </c>
      <c r="N97" t="str">
        <f t="shared" si="1"/>
        <v/>
      </c>
      <c r="O97" t="str">
        <f>IF(ISNUMBER(G97),G97*References!$W$3,"")</f>
        <v/>
      </c>
    </row>
    <row r="98" spans="1:15" ht="15.5" x14ac:dyDescent="0.35">
      <c r="A98" s="2" t="str">
        <f>IF(Worksheet!I107="","",IF(Worksheet!O107="Premium",References!$A$34,References!$A$33))</f>
        <v/>
      </c>
      <c r="B98" s="2" t="str">
        <f>LEFT(A98,4)</f>
        <v/>
      </c>
      <c r="C98" s="99">
        <f>Worksheet!G107</f>
        <v>0</v>
      </c>
      <c r="D98" s="99">
        <f>Worksheet!I107</f>
        <v>0</v>
      </c>
      <c r="E98" s="99">
        <f>Worksheet!K107</f>
        <v>0</v>
      </c>
      <c r="F98" s="101" t="str">
        <f>IF(A98="","",G98*1000)</f>
        <v/>
      </c>
      <c r="G98" s="108" t="str">
        <f>IF(A98="","",References!$T$23)</f>
        <v/>
      </c>
      <c r="H98" s="106" t="e">
        <f>IF(OR(G98="",References!$N$2=0),"",F98/1000*References!$P$16)</f>
        <v>#N/A</v>
      </c>
      <c r="I98" s="100" t="str">
        <f>IF(OR(A98="",C98=0,D98=0,E98=0),"Incomplete",INDEX(References!$B$13:$B$48,MATCH(Calculations!A98,References!$A$13:$A$48,0)))</f>
        <v>Incomplete</v>
      </c>
      <c r="J98" s="33"/>
      <c r="K98" s="159" t="str">
        <f>IF(D98&gt;0,D98*I98,"")</f>
        <v/>
      </c>
      <c r="L98" t="str">
        <f>K98</f>
        <v/>
      </c>
      <c r="N98" t="str">
        <f t="shared" si="1"/>
        <v/>
      </c>
      <c r="O98" t="str">
        <f>IF(ISNUMBER(G98),G98*References!$W$3,"")</f>
        <v/>
      </c>
    </row>
    <row r="99" spans="1:15" ht="15.5" x14ac:dyDescent="0.35">
      <c r="A99" s="2" t="str">
        <f>IF(Worksheet!I108="","",IF(Worksheet!O108="Premium",References!$A$34,References!$A$33))</f>
        <v/>
      </c>
      <c r="B99" s="2" t="str">
        <f>LEFT(A99,4)</f>
        <v/>
      </c>
      <c r="C99" s="102">
        <f>Worksheet!G108</f>
        <v>0</v>
      </c>
      <c r="D99" s="102">
        <f>Worksheet!I108</f>
        <v>0</v>
      </c>
      <c r="E99" s="102">
        <f>Worksheet!K108</f>
        <v>0</v>
      </c>
      <c r="F99" s="101" t="str">
        <f>IF(A99="","",G99*1000)</f>
        <v/>
      </c>
      <c r="G99" s="108" t="str">
        <f>IF(A99="","",References!$T$23)</f>
        <v/>
      </c>
      <c r="H99" s="106" t="e">
        <f>IF(OR(G99="",References!$N$2=0),"",F99/1000*References!$P$16)</f>
        <v>#N/A</v>
      </c>
      <c r="I99" s="100" t="str">
        <f>IF(OR(A99="",C99=0,D99=0,E99=0),"Incomplete",INDEX(References!$B$13:$B$48,MATCH(Calculations!A99,References!$A$13:$A$48,0)))</f>
        <v>Incomplete</v>
      </c>
      <c r="J99" s="33"/>
      <c r="K99" s="160" t="str">
        <f>IF(D99&gt;0,D99*I99,"")</f>
        <v/>
      </c>
      <c r="L99" t="str">
        <f>K99</f>
        <v/>
      </c>
      <c r="N99" t="str">
        <f t="shared" si="1"/>
        <v/>
      </c>
      <c r="O99" t="str">
        <f>IF(ISNUMBER(G99),G99*References!$W$3,"")</f>
        <v/>
      </c>
    </row>
    <row r="100" spans="1:15" ht="15.5" x14ac:dyDescent="0.35">
      <c r="A100" s="2" t="str">
        <f>IF(Worksheet!I109="","",IF(Worksheet!O109="Premium",References!$A$34,References!$A$33))</f>
        <v/>
      </c>
      <c r="B100" s="2" t="str">
        <f>LEFT(A100,4)</f>
        <v/>
      </c>
      <c r="C100" s="102">
        <f>Worksheet!G109</f>
        <v>0</v>
      </c>
      <c r="D100" s="102">
        <f>Worksheet!I109</f>
        <v>0</v>
      </c>
      <c r="E100" s="102">
        <f>Worksheet!K109</f>
        <v>0</v>
      </c>
      <c r="F100" s="101" t="str">
        <f>IF(A100="","",G100*1000)</f>
        <v/>
      </c>
      <c r="G100" s="108" t="str">
        <f>IF(A100="","",References!$T$23)</f>
        <v/>
      </c>
      <c r="H100" s="106" t="e">
        <f>IF(OR(G100="",References!$N$2=0),"",F100/1000*References!$P$16)</f>
        <v>#N/A</v>
      </c>
      <c r="I100" s="100" t="str">
        <f>IF(OR(A100="",C100=0,D100=0,E100=0),"Incomplete",INDEX(References!$B$13:$B$48,MATCH(Calculations!A100,References!$A$13:$A$48,0)))</f>
        <v>Incomplete</v>
      </c>
      <c r="J100" s="33"/>
      <c r="K100" s="160" t="str">
        <f>IF(D100&gt;0,D100*I100,"")</f>
        <v/>
      </c>
      <c r="L100" t="str">
        <f>K100</f>
        <v/>
      </c>
      <c r="N100" t="str">
        <f t="shared" si="1"/>
        <v/>
      </c>
      <c r="O100" t="str">
        <f>IF(ISNUMBER(G100),G100*References!$W$3,"")</f>
        <v/>
      </c>
    </row>
    <row r="101" spans="1:15" ht="15.5" x14ac:dyDescent="0.35">
      <c r="A101" s="2" t="str">
        <f>IF(Worksheet!I110="","",IF(Worksheet!O110="Premium",References!$A$34,References!$A$33))</f>
        <v/>
      </c>
      <c r="B101" s="2" t="str">
        <f>LEFT(A101,4)</f>
        <v/>
      </c>
      <c r="C101" s="102">
        <f>Worksheet!G110</f>
        <v>0</v>
      </c>
      <c r="D101" s="102">
        <f>Worksheet!I110</f>
        <v>0</v>
      </c>
      <c r="E101" s="102">
        <f>Worksheet!K110</f>
        <v>0</v>
      </c>
      <c r="F101" s="101" t="str">
        <f>IF(A101="","",G101*1000)</f>
        <v/>
      </c>
      <c r="G101" s="108" t="str">
        <f>IF(A101="","",References!$T$23)</f>
        <v/>
      </c>
      <c r="H101" s="106" t="e">
        <f>IF(OR(G101="",References!$N$2=0),"",F101/1000*References!$P$16)</f>
        <v>#N/A</v>
      </c>
      <c r="I101" s="100" t="str">
        <f>IF(OR(A101="",C101=0,D101=0,E101=0),"Incomplete",INDEX(References!$B$13:$B$48,MATCH(Calculations!A101,References!$A$13:$A$48,0)))</f>
        <v>Incomplete</v>
      </c>
      <c r="J101" s="33"/>
      <c r="K101" s="160" t="str">
        <f>IF(D101&gt;0,D101*I101,"")</f>
        <v/>
      </c>
      <c r="L101" t="str">
        <f>K101</f>
        <v/>
      </c>
      <c r="N101" t="str">
        <f t="shared" si="1"/>
        <v/>
      </c>
      <c r="O101" t="str">
        <f>IF(ISNUMBER(G101),G101*References!$W$3,"")</f>
        <v/>
      </c>
    </row>
    <row r="102" spans="1:15" ht="5.15" customHeight="1" x14ac:dyDescent="0.35">
      <c r="A102" s="31"/>
      <c r="B102" s="31"/>
      <c r="C102" s="32"/>
      <c r="D102" s="32"/>
      <c r="E102" s="33"/>
      <c r="F102" s="33"/>
      <c r="G102" s="122"/>
      <c r="H102" s="107"/>
      <c r="I102" s="33"/>
      <c r="J102" s="33"/>
      <c r="N102" t="str">
        <f t="shared" si="1"/>
        <v/>
      </c>
      <c r="O102" t="str">
        <f>IF(ISNUMBER(G102),G102*References!$W$3,"")</f>
        <v/>
      </c>
    </row>
    <row r="103" spans="1:15" ht="5.15" customHeight="1" x14ac:dyDescent="0.35">
      <c r="A103" s="93"/>
      <c r="B103" s="93"/>
      <c r="C103" s="93"/>
      <c r="D103" s="93"/>
      <c r="E103" s="93"/>
      <c r="F103" s="93"/>
      <c r="G103" s="93"/>
      <c r="H103" s="93"/>
      <c r="I103" s="93"/>
      <c r="J103" s="93"/>
      <c r="N103" t="str">
        <f t="shared" si="1"/>
        <v/>
      </c>
      <c r="O103" t="str">
        <f>IF(ISNUMBER(G103),G103*References!$W$3,"")</f>
        <v/>
      </c>
    </row>
    <row r="104" spans="1:15" ht="5.15" customHeight="1" x14ac:dyDescent="0.35">
      <c r="A104" s="77"/>
      <c r="B104" s="77"/>
      <c r="C104" s="77"/>
      <c r="D104" s="77"/>
      <c r="E104" s="77"/>
      <c r="F104" s="77"/>
      <c r="G104" s="77"/>
      <c r="H104" s="77"/>
      <c r="I104" s="77"/>
      <c r="J104" s="77"/>
      <c r="N104" t="str">
        <f t="shared" si="1"/>
        <v/>
      </c>
      <c r="O104" t="str">
        <f>IF(ISNUMBER(G104),G104*References!$W$3,"")</f>
        <v/>
      </c>
    </row>
    <row r="105" spans="1:15" ht="29" x14ac:dyDescent="0.35">
      <c r="A105" s="97" t="s">
        <v>51</v>
      </c>
      <c r="B105" s="97"/>
      <c r="C105" s="97" t="s">
        <v>193</v>
      </c>
      <c r="D105" s="97" t="s">
        <v>103</v>
      </c>
      <c r="E105" s="97" t="s">
        <v>102</v>
      </c>
      <c r="F105" s="97" t="s">
        <v>194</v>
      </c>
      <c r="G105" s="97" t="s">
        <v>195</v>
      </c>
      <c r="H105" s="97" t="s">
        <v>196</v>
      </c>
      <c r="I105" s="97" t="s">
        <v>197</v>
      </c>
      <c r="J105" s="87"/>
      <c r="K105" s="97" t="s">
        <v>226</v>
      </c>
      <c r="N105" t="str">
        <f t="shared" si="1"/>
        <v/>
      </c>
      <c r="O105" t="str">
        <f>IF(ISNUMBER(G105),G105*References!$W$3,"")</f>
        <v/>
      </c>
    </row>
    <row r="106" spans="1:15" ht="15.5" x14ac:dyDescent="0.35">
      <c r="A106" s="2" t="str">
        <f>IF(Worksheet!I115="","",IF(Worksheet!O115="Premium",References!$A$36,References!$A$35))</f>
        <v/>
      </c>
      <c r="B106" s="2" t="str">
        <f>LEFT(A106,4)</f>
        <v/>
      </c>
      <c r="C106" s="99">
        <f>Worksheet!G115</f>
        <v>0</v>
      </c>
      <c r="D106" s="99">
        <f>Worksheet!I115</f>
        <v>0</v>
      </c>
      <c r="E106" s="99">
        <f>Worksheet!K115</f>
        <v>0</v>
      </c>
      <c r="F106" s="101" t="str">
        <f>IF(A106="","",G106*1000)</f>
        <v/>
      </c>
      <c r="G106" s="108" t="str">
        <f>IF(A106="","",References!$T$25)</f>
        <v/>
      </c>
      <c r="H106" s="106" t="e">
        <f>IF(OR(G106="",References!$N$2=0),"",F106/1000*References!$P$16)</f>
        <v>#N/A</v>
      </c>
      <c r="I106" s="100" t="str">
        <f>IF(OR(A106="",C106=0,D106=0,E106=0),"Incomplete",INDEX(References!$B$13:$B$48,MATCH(Calculations!A106,References!$A$13:$A$48,0)))</f>
        <v>Incomplete</v>
      </c>
      <c r="J106" s="33"/>
      <c r="K106" s="159" t="str">
        <f>IF(D106&gt;0,D106*I106,"")</f>
        <v/>
      </c>
      <c r="L106" t="str">
        <f>K106</f>
        <v/>
      </c>
      <c r="N106" t="str">
        <f t="shared" si="1"/>
        <v/>
      </c>
      <c r="O106" t="str">
        <f>IF(ISNUMBER(G106),G106*References!$W$3,"")</f>
        <v/>
      </c>
    </row>
    <row r="107" spans="1:15" ht="15.5" x14ac:dyDescent="0.35">
      <c r="A107" s="2" t="str">
        <f>IF(Worksheet!I116="","",IF(Worksheet!O116="Premium",References!$A$36,References!$A$35))</f>
        <v/>
      </c>
      <c r="B107" s="2" t="str">
        <f>LEFT(A107,4)</f>
        <v/>
      </c>
      <c r="C107" s="102">
        <f>Worksheet!G116</f>
        <v>0</v>
      </c>
      <c r="D107" s="102">
        <f>Worksheet!I116</f>
        <v>0</v>
      </c>
      <c r="E107" s="102">
        <f>Worksheet!K116</f>
        <v>0</v>
      </c>
      <c r="F107" s="101" t="str">
        <f>IF(A107="","",G107*1000)</f>
        <v/>
      </c>
      <c r="G107" s="108" t="str">
        <f>IF(A107="","",References!$T$25)</f>
        <v/>
      </c>
      <c r="H107" s="106" t="e">
        <f>IF(OR(G107="",References!$N$2=0),"",F107/1000*References!$P$16)</f>
        <v>#N/A</v>
      </c>
      <c r="I107" s="100" t="str">
        <f>IF(OR(A107="",C107=0,D107=0,E107=0),"Incomplete",INDEX(References!$B$13:$B$48,MATCH(Calculations!A107,References!$A$13:$A$48,0)))</f>
        <v>Incomplete</v>
      </c>
      <c r="J107" s="33"/>
      <c r="K107" s="160" t="str">
        <f>IF(D107&gt;0,D107*I107,"")</f>
        <v/>
      </c>
      <c r="L107" t="str">
        <f>K107</f>
        <v/>
      </c>
      <c r="N107" t="str">
        <f t="shared" si="1"/>
        <v/>
      </c>
      <c r="O107" t="str">
        <f>IF(ISNUMBER(G107),G107*References!$W$3,"")</f>
        <v/>
      </c>
    </row>
    <row r="108" spans="1:15" ht="15.5" x14ac:dyDescent="0.35">
      <c r="A108" s="2" t="str">
        <f>IF(Worksheet!I117="","",IF(Worksheet!O117="Premium",References!$A$36,References!$A$35))</f>
        <v/>
      </c>
      <c r="B108" s="2" t="str">
        <f>LEFT(A108,4)</f>
        <v/>
      </c>
      <c r="C108" s="102">
        <f>Worksheet!G117</f>
        <v>0</v>
      </c>
      <c r="D108" s="102">
        <f>Worksheet!I117</f>
        <v>0</v>
      </c>
      <c r="E108" s="102">
        <f>Worksheet!K117</f>
        <v>0</v>
      </c>
      <c r="F108" s="101" t="str">
        <f>IF(A108="","",G108*1000)</f>
        <v/>
      </c>
      <c r="G108" s="108" t="str">
        <f>IF(A108="","",References!$T$25)</f>
        <v/>
      </c>
      <c r="H108" s="106" t="e">
        <f>IF(OR(G108="",References!$N$2=0),"",F108/1000*References!$P$16)</f>
        <v>#N/A</v>
      </c>
      <c r="I108" s="100" t="str">
        <f>IF(OR(A108="",C108=0,D108=0,E108=0),"Incomplete",INDEX(References!$B$13:$B$48,MATCH(Calculations!A108,References!$A$13:$A$48,0)))</f>
        <v>Incomplete</v>
      </c>
      <c r="J108" s="33"/>
      <c r="K108" s="160" t="str">
        <f>IF(D108&gt;0,D108*I108,"")</f>
        <v/>
      </c>
      <c r="L108" t="str">
        <f>K108</f>
        <v/>
      </c>
      <c r="N108" t="str">
        <f t="shared" si="1"/>
        <v/>
      </c>
      <c r="O108" t="str">
        <f>IF(ISNUMBER(G108),G108*References!$W$3,"")</f>
        <v/>
      </c>
    </row>
    <row r="109" spans="1:15" ht="15.5" x14ac:dyDescent="0.35">
      <c r="A109" s="2" t="str">
        <f>IF(Worksheet!I118="","",IF(Worksheet!O118="Premium",References!$A$36,References!$A$35))</f>
        <v/>
      </c>
      <c r="B109" s="2" t="str">
        <f>LEFT(A109,4)</f>
        <v/>
      </c>
      <c r="C109" s="102">
        <f>Worksheet!G118</f>
        <v>0</v>
      </c>
      <c r="D109" s="102">
        <f>Worksheet!I118</f>
        <v>0</v>
      </c>
      <c r="E109" s="102">
        <f>Worksheet!K118</f>
        <v>0</v>
      </c>
      <c r="F109" s="101" t="str">
        <f>IF(A109="","",G109*1000)</f>
        <v/>
      </c>
      <c r="G109" s="108" t="str">
        <f>IF(A109="","",References!$T$25)</f>
        <v/>
      </c>
      <c r="H109" s="106" t="e">
        <f>IF(OR(G109="",References!$N$2=0),"",F109/1000*References!$P$16)</f>
        <v>#N/A</v>
      </c>
      <c r="I109" s="100" t="str">
        <f>IF(OR(A109="",C109=0,D109=0,E109=0),"Incomplete",INDEX(References!$B$13:$B$48,MATCH(Calculations!A109,References!$A$13:$A$48,0)))</f>
        <v>Incomplete</v>
      </c>
      <c r="J109" s="33"/>
      <c r="K109" s="160" t="str">
        <f>IF(D109&gt;0,D109*I109,"")</f>
        <v/>
      </c>
      <c r="L109" t="str">
        <f>K109</f>
        <v/>
      </c>
      <c r="N109" t="str">
        <f t="shared" si="1"/>
        <v/>
      </c>
      <c r="O109" t="str">
        <f>IF(ISNUMBER(G109),G109*References!$W$3,"")</f>
        <v/>
      </c>
    </row>
    <row r="110" spans="1:15" ht="5.15" customHeight="1" x14ac:dyDescent="0.35">
      <c r="A110" s="31"/>
      <c r="B110" s="31"/>
      <c r="C110" s="32"/>
      <c r="D110" s="32"/>
      <c r="E110" s="33"/>
      <c r="F110" s="33"/>
      <c r="G110" s="33"/>
      <c r="H110" s="33"/>
      <c r="I110" s="33"/>
      <c r="J110" s="33"/>
      <c r="N110" t="str">
        <f t="shared" si="1"/>
        <v/>
      </c>
      <c r="O110" t="str">
        <f>IF(ISNUMBER(G110),G110*References!$W$3,"")</f>
        <v/>
      </c>
    </row>
    <row r="111" spans="1:15" ht="5.15" customHeight="1" x14ac:dyDescent="0.35">
      <c r="A111" s="93"/>
      <c r="B111" s="93"/>
      <c r="C111" s="93"/>
      <c r="D111" s="93"/>
      <c r="E111" s="93"/>
      <c r="F111" s="93"/>
      <c r="G111" s="93"/>
      <c r="H111" s="93"/>
      <c r="I111" s="93"/>
      <c r="J111" s="93"/>
      <c r="N111" t="str">
        <f t="shared" si="1"/>
        <v/>
      </c>
      <c r="O111" t="str">
        <f>IF(ISNUMBER(G111),G111*References!$W$3,"")</f>
        <v/>
      </c>
    </row>
    <row r="112" spans="1:15" ht="5.15" customHeight="1" x14ac:dyDescent="0.35">
      <c r="A112" s="77"/>
      <c r="B112" s="77"/>
      <c r="C112" s="77"/>
      <c r="D112" s="77"/>
      <c r="E112" s="77"/>
      <c r="F112" s="77"/>
      <c r="G112" s="77"/>
      <c r="H112" s="77"/>
      <c r="I112" s="77"/>
      <c r="J112" s="77"/>
      <c r="N112" t="str">
        <f t="shared" si="1"/>
        <v/>
      </c>
      <c r="O112" t="str">
        <f>IF(ISNUMBER(G112),G112*References!$W$3,"")</f>
        <v/>
      </c>
    </row>
    <row r="113" spans="1:15" ht="29" x14ac:dyDescent="0.35">
      <c r="A113" s="97" t="s">
        <v>51</v>
      </c>
      <c r="B113" s="97"/>
      <c r="C113" s="97" t="s">
        <v>193</v>
      </c>
      <c r="D113" s="97" t="s">
        <v>103</v>
      </c>
      <c r="E113" s="97" t="s">
        <v>102</v>
      </c>
      <c r="F113" s="97" t="s">
        <v>194</v>
      </c>
      <c r="G113" s="97" t="s">
        <v>195</v>
      </c>
      <c r="H113" s="97" t="s">
        <v>196</v>
      </c>
      <c r="I113" s="97" t="s">
        <v>197</v>
      </c>
      <c r="J113" s="87"/>
      <c r="K113" s="97" t="s">
        <v>226</v>
      </c>
      <c r="N113" t="str">
        <f t="shared" si="1"/>
        <v/>
      </c>
      <c r="O113" t="str">
        <f>IF(ISNUMBER(G113),G113*References!$W$3,"")</f>
        <v/>
      </c>
    </row>
    <row r="114" spans="1:15" ht="15.5" x14ac:dyDescent="0.35">
      <c r="A114" s="2" t="str">
        <f>IF(Worksheet!I123="","",IF(Worksheet!O123="Premium",References!$A$38,References!$A$37))</f>
        <v/>
      </c>
      <c r="B114" s="2" t="str">
        <f>LEFT(A114,4)</f>
        <v/>
      </c>
      <c r="C114" s="99">
        <f>Worksheet!G123</f>
        <v>0</v>
      </c>
      <c r="D114" s="99">
        <f>Worksheet!I123</f>
        <v>0</v>
      </c>
      <c r="E114" s="99">
        <f>Worksheet!K123</f>
        <v>0</v>
      </c>
      <c r="F114" s="101" t="str">
        <f>IF(A114="","",G114*1000)</f>
        <v/>
      </c>
      <c r="G114" s="108" t="str">
        <f>IF(A114="","",References!$T$27)</f>
        <v/>
      </c>
      <c r="H114" s="106" t="e">
        <f>IF(OR(G114="",References!$N$2=0),"",F114/1000*References!$P$16)</f>
        <v>#N/A</v>
      </c>
      <c r="I114" s="100" t="str">
        <f>IF(OR(A114="",C114=0,D114=0,E114=0),"Incomplete",INDEX(References!$B$13:$B$48,MATCH(Calculations!A114,References!$A$13:$A$48,0)))</f>
        <v>Incomplete</v>
      </c>
      <c r="J114" s="33"/>
      <c r="K114" s="159" t="str">
        <f>IF(D114&gt;0,D114*I114,"")</f>
        <v/>
      </c>
      <c r="L114" t="str">
        <f>K114</f>
        <v/>
      </c>
      <c r="N114" t="str">
        <f t="shared" si="1"/>
        <v/>
      </c>
      <c r="O114" t="str">
        <f>IF(ISNUMBER(G114),G114*References!$W$3,"")</f>
        <v/>
      </c>
    </row>
    <row r="115" spans="1:15" ht="15.5" x14ac:dyDescent="0.35">
      <c r="A115" s="2" t="str">
        <f>IF(Worksheet!I124="","",IF(Worksheet!O124="Premium",References!$A$38,References!$A$37))</f>
        <v/>
      </c>
      <c r="B115" s="2" t="str">
        <f>LEFT(A115,4)</f>
        <v/>
      </c>
      <c r="C115" s="102">
        <f>Worksheet!G124</f>
        <v>0</v>
      </c>
      <c r="D115" s="102">
        <f>Worksheet!I124</f>
        <v>0</v>
      </c>
      <c r="E115" s="102">
        <f>Worksheet!K124</f>
        <v>0</v>
      </c>
      <c r="F115" s="101" t="str">
        <f>IF(A115="","",G115*1000)</f>
        <v/>
      </c>
      <c r="G115" s="108" t="str">
        <f>IF(A115="","",References!$T$27)</f>
        <v/>
      </c>
      <c r="H115" s="106" t="e">
        <f>IF(OR(G115="",References!$N$2=0),"",F115/1000*References!$P$16)</f>
        <v>#N/A</v>
      </c>
      <c r="I115" s="100" t="str">
        <f>IF(OR(A115="",C115=0,D115=0,E115=0),"Incomplete",INDEX(References!$B$13:$B$48,MATCH(Calculations!A115,References!$A$13:$A$48,0)))</f>
        <v>Incomplete</v>
      </c>
      <c r="J115" s="33"/>
      <c r="K115" s="160" t="str">
        <f>IF(D115&gt;0,D115*I115,"")</f>
        <v/>
      </c>
      <c r="L115" t="str">
        <f>K115</f>
        <v/>
      </c>
      <c r="N115" t="str">
        <f t="shared" si="1"/>
        <v/>
      </c>
      <c r="O115" t="str">
        <f>IF(ISNUMBER(G115),G115*References!$W$3,"")</f>
        <v/>
      </c>
    </row>
    <row r="116" spans="1:15" ht="15.5" x14ac:dyDescent="0.35">
      <c r="A116" s="2" t="str">
        <f>IF(Worksheet!I125="","",IF(Worksheet!O125="Premium",References!$A$38,References!$A$37))</f>
        <v/>
      </c>
      <c r="B116" s="2" t="str">
        <f>LEFT(A116,4)</f>
        <v/>
      </c>
      <c r="C116" s="102">
        <f>Worksheet!G125</f>
        <v>0</v>
      </c>
      <c r="D116" s="102">
        <f>Worksheet!I125</f>
        <v>0</v>
      </c>
      <c r="E116" s="102">
        <f>Worksheet!K125</f>
        <v>0</v>
      </c>
      <c r="F116" s="101" t="str">
        <f>IF(A116="","",G116*1000)</f>
        <v/>
      </c>
      <c r="G116" s="108" t="str">
        <f>IF(A116="","",References!$T$27)</f>
        <v/>
      </c>
      <c r="H116" s="106" t="e">
        <f>IF(OR(G116="",References!$N$2=0),"",F116/1000*References!$P$16)</f>
        <v>#N/A</v>
      </c>
      <c r="I116" s="100" t="str">
        <f>IF(OR(A116="",C116=0,D116=0,E116=0),"Incomplete",INDEX(References!$B$13:$B$48,MATCH(Calculations!A116,References!$A$13:$A$48,0)))</f>
        <v>Incomplete</v>
      </c>
      <c r="J116" s="33"/>
      <c r="K116" s="160" t="str">
        <f>IF(D116&gt;0,D116*I116,"")</f>
        <v/>
      </c>
      <c r="L116" t="str">
        <f>K116</f>
        <v/>
      </c>
      <c r="N116" t="str">
        <f t="shared" si="1"/>
        <v/>
      </c>
      <c r="O116" t="str">
        <f>IF(ISNUMBER(G116),G116*References!$W$3,"")</f>
        <v/>
      </c>
    </row>
    <row r="117" spans="1:15" ht="15.5" x14ac:dyDescent="0.35">
      <c r="A117" s="2" t="str">
        <f>IF(Worksheet!I126="","",IF(Worksheet!O126="Premium",References!$A$38,References!$A$37))</f>
        <v/>
      </c>
      <c r="B117" s="2" t="str">
        <f>LEFT(A117,4)</f>
        <v/>
      </c>
      <c r="C117" s="102">
        <f>Worksheet!G126</f>
        <v>0</v>
      </c>
      <c r="D117" s="102">
        <f>Worksheet!I126</f>
        <v>0</v>
      </c>
      <c r="E117" s="102">
        <f>Worksheet!K126</f>
        <v>0</v>
      </c>
      <c r="F117" s="101" t="str">
        <f>IF(A117="","",G117*1000)</f>
        <v/>
      </c>
      <c r="G117" s="108" t="str">
        <f>IF(A117="","",References!$T$27)</f>
        <v/>
      </c>
      <c r="H117" s="106" t="e">
        <f>IF(OR(G117="",References!$N$2=0),"",F117/1000*References!$P$16)</f>
        <v>#N/A</v>
      </c>
      <c r="I117" s="100" t="str">
        <f>IF(OR(A117="",C117=0,D117=0,E117=0),"Incomplete",INDEX(References!$B$13:$B$48,MATCH(Calculations!A117,References!$A$13:$A$48,0)))</f>
        <v>Incomplete</v>
      </c>
      <c r="J117" s="33"/>
      <c r="K117" s="160" t="str">
        <f>IF(D117&gt;0,D117*I117,"")</f>
        <v/>
      </c>
      <c r="L117" t="str">
        <f>K117</f>
        <v/>
      </c>
      <c r="N117" t="str">
        <f t="shared" si="1"/>
        <v/>
      </c>
      <c r="O117" t="str">
        <f>IF(ISNUMBER(G117),G117*References!$W$3,"")</f>
        <v/>
      </c>
    </row>
    <row r="118" spans="1:15" ht="5.15" customHeight="1" x14ac:dyDescent="0.35">
      <c r="A118" s="31"/>
      <c r="B118" s="31"/>
      <c r="C118" s="32"/>
      <c r="D118" s="32"/>
      <c r="E118" s="33"/>
      <c r="F118" s="33"/>
      <c r="G118" s="33"/>
      <c r="H118" s="33"/>
      <c r="I118" s="33"/>
      <c r="J118" s="33"/>
      <c r="N118" t="str">
        <f t="shared" si="1"/>
        <v/>
      </c>
      <c r="O118" t="str">
        <f>IF(ISNUMBER(G118),G118*References!$W$3,"")</f>
        <v/>
      </c>
    </row>
    <row r="119" spans="1:15" ht="5.15" customHeight="1" x14ac:dyDescent="0.35">
      <c r="A119" s="93"/>
      <c r="B119" s="93"/>
      <c r="C119" s="93"/>
      <c r="D119" s="93"/>
      <c r="E119" s="93"/>
      <c r="F119" s="93"/>
      <c r="G119" s="93"/>
      <c r="H119" s="93"/>
      <c r="I119" s="93"/>
      <c r="J119" s="93"/>
      <c r="N119" t="str">
        <f t="shared" si="1"/>
        <v/>
      </c>
      <c r="O119" t="str">
        <f>IF(ISNUMBER(G119),G119*References!$W$3,"")</f>
        <v/>
      </c>
    </row>
    <row r="120" spans="1:15" ht="5.15" customHeight="1" x14ac:dyDescent="0.35">
      <c r="A120" s="77"/>
      <c r="B120" s="77"/>
      <c r="C120" s="77"/>
      <c r="D120" s="77"/>
      <c r="E120" s="77"/>
      <c r="F120" s="77"/>
      <c r="G120" s="77"/>
      <c r="H120" s="77"/>
      <c r="I120" s="77"/>
      <c r="J120" s="77"/>
      <c r="N120" t="str">
        <f t="shared" si="1"/>
        <v/>
      </c>
      <c r="O120" t="str">
        <f>IF(ISNUMBER(G120),G120*References!$W$3,"")</f>
        <v/>
      </c>
    </row>
    <row r="121" spans="1:15" ht="29" x14ac:dyDescent="0.35">
      <c r="A121" s="97" t="s">
        <v>51</v>
      </c>
      <c r="B121" s="97"/>
      <c r="C121" s="97" t="s">
        <v>193</v>
      </c>
      <c r="D121" s="97" t="s">
        <v>103</v>
      </c>
      <c r="E121" s="97" t="s">
        <v>102</v>
      </c>
      <c r="F121" s="97" t="s">
        <v>194</v>
      </c>
      <c r="G121" s="97" t="s">
        <v>195</v>
      </c>
      <c r="H121" s="97" t="s">
        <v>196</v>
      </c>
      <c r="I121" s="97" t="s">
        <v>197</v>
      </c>
      <c r="J121" s="87"/>
      <c r="K121" s="97" t="s">
        <v>226</v>
      </c>
      <c r="N121" t="str">
        <f t="shared" si="1"/>
        <v/>
      </c>
      <c r="O121" t="str">
        <f>IF(ISNUMBER(G121),G121*References!$W$3,"")</f>
        <v/>
      </c>
    </row>
    <row r="122" spans="1:15" ht="15.5" x14ac:dyDescent="0.35">
      <c r="A122" s="2" t="str">
        <f>IF(Worksheet!I131="","",IF(Worksheet!O131="Premium",References!$A$40,References!$A$39))</f>
        <v/>
      </c>
      <c r="B122" s="2" t="str">
        <f>LEFT(A122,4)</f>
        <v/>
      </c>
      <c r="C122" s="99">
        <f>Worksheet!G131</f>
        <v>0</v>
      </c>
      <c r="D122" s="99">
        <f>Worksheet!I131</f>
        <v>0</v>
      </c>
      <c r="E122" s="99">
        <f>Worksheet!K131</f>
        <v>0</v>
      </c>
      <c r="F122" s="101" t="str">
        <f>IF(A122="","",G122*1000)</f>
        <v/>
      </c>
      <c r="G122" s="108" t="str">
        <f>IF(A122="","",References!$T$29)</f>
        <v/>
      </c>
      <c r="H122" s="106" t="e">
        <f>IF(OR(G122="",References!$N$2=0),"",F122/1000*References!$P$16)</f>
        <v>#N/A</v>
      </c>
      <c r="I122" s="100" t="str">
        <f>IF(OR(A122="",C122=0,D122=0,E122=0),"Incomplete",INDEX(References!$B$13:$B$48,MATCH(Calculations!A122,References!$A$13:$A$48,0)))</f>
        <v>Incomplete</v>
      </c>
      <c r="J122" s="33"/>
      <c r="K122" s="159" t="str">
        <f>IF(D122&gt;0,D122*I122,"")</f>
        <v/>
      </c>
      <c r="L122" t="str">
        <f>K122</f>
        <v/>
      </c>
      <c r="N122" t="str">
        <f t="shared" si="1"/>
        <v/>
      </c>
      <c r="O122" t="str">
        <f>IF(ISNUMBER(G122),G122*References!$W$3,"")</f>
        <v/>
      </c>
    </row>
    <row r="123" spans="1:15" ht="15.5" x14ac:dyDescent="0.35">
      <c r="A123" s="2" t="str">
        <f>IF(Worksheet!I132="","",IF(Worksheet!O132="Premium",References!$A$40,References!$A$39))</f>
        <v/>
      </c>
      <c r="B123" s="2" t="str">
        <f>LEFT(A123,4)</f>
        <v/>
      </c>
      <c r="C123" s="102">
        <f>Worksheet!G132</f>
        <v>0</v>
      </c>
      <c r="D123" s="102">
        <f>Worksheet!I132</f>
        <v>0</v>
      </c>
      <c r="E123" s="102">
        <f>Worksheet!K132</f>
        <v>0</v>
      </c>
      <c r="F123" s="101" t="str">
        <f>IF(A123="","",G123*1000)</f>
        <v/>
      </c>
      <c r="G123" s="108" t="str">
        <f>IF(A123="","",References!$T$29)</f>
        <v/>
      </c>
      <c r="H123" s="106" t="e">
        <f>IF(OR(G123="",References!$N$2=0),"",F123/1000*References!$P$16)</f>
        <v>#N/A</v>
      </c>
      <c r="I123" s="100" t="str">
        <f>IF(OR(A123="",C123=0,D123=0,E123=0),"Incomplete",INDEX(References!$B$13:$B$48,MATCH(Calculations!A123,References!$A$13:$A$48,0)))</f>
        <v>Incomplete</v>
      </c>
      <c r="J123" s="33"/>
      <c r="K123" s="160" t="str">
        <f>IF(D123&gt;0,D123*I123,"")</f>
        <v/>
      </c>
      <c r="L123" t="str">
        <f>K123</f>
        <v/>
      </c>
      <c r="N123" t="str">
        <f t="shared" si="1"/>
        <v/>
      </c>
      <c r="O123" t="str">
        <f>IF(ISNUMBER(G123),G123*References!$W$3,"")</f>
        <v/>
      </c>
    </row>
    <row r="124" spans="1:15" ht="15.5" x14ac:dyDescent="0.35">
      <c r="A124" s="2" t="str">
        <f>IF(Worksheet!I133="","",IF(Worksheet!O133="Premium",References!$A$40,References!$A$39))</f>
        <v/>
      </c>
      <c r="B124" s="2" t="str">
        <f>LEFT(A124,4)</f>
        <v/>
      </c>
      <c r="C124" s="102">
        <f>Worksheet!G133</f>
        <v>0</v>
      </c>
      <c r="D124" s="102">
        <f>Worksheet!I133</f>
        <v>0</v>
      </c>
      <c r="E124" s="102">
        <f>Worksheet!K133</f>
        <v>0</v>
      </c>
      <c r="F124" s="101" t="str">
        <f>IF(A124="","",G124*1000)</f>
        <v/>
      </c>
      <c r="G124" s="108" t="str">
        <f>IF(A124="","",References!$T$29)</f>
        <v/>
      </c>
      <c r="H124" s="106" t="e">
        <f>IF(OR(G124="",References!$N$2=0),"",F124/1000*References!$P$16)</f>
        <v>#N/A</v>
      </c>
      <c r="I124" s="100" t="str">
        <f>IF(OR(A124="",C124=0,D124=0,E124=0),"Incomplete",INDEX(References!$B$13:$B$48,MATCH(Calculations!A124,References!$A$13:$A$48,0)))</f>
        <v>Incomplete</v>
      </c>
      <c r="J124" s="33"/>
      <c r="K124" s="160" t="str">
        <f>IF(D124&gt;0,D124*I124,"")</f>
        <v/>
      </c>
      <c r="L124" t="str">
        <f>K124</f>
        <v/>
      </c>
      <c r="N124" t="str">
        <f t="shared" si="1"/>
        <v/>
      </c>
      <c r="O124" t="str">
        <f>IF(ISNUMBER(G124),G124*References!$W$3,"")</f>
        <v/>
      </c>
    </row>
    <row r="125" spans="1:15" ht="15.5" x14ac:dyDescent="0.35">
      <c r="A125" s="2" t="str">
        <f>IF(Worksheet!I134="","",IF(Worksheet!O134="Premium",References!$A$40,References!$A$39))</f>
        <v/>
      </c>
      <c r="B125" s="2" t="str">
        <f>LEFT(A125,4)</f>
        <v/>
      </c>
      <c r="C125" s="102">
        <f>Worksheet!G134</f>
        <v>0</v>
      </c>
      <c r="D125" s="102">
        <f>Worksheet!I134</f>
        <v>0</v>
      </c>
      <c r="E125" s="102">
        <f>Worksheet!K134</f>
        <v>0</v>
      </c>
      <c r="F125" s="101" t="str">
        <f>IF(A125="","",G125*1000)</f>
        <v/>
      </c>
      <c r="G125" s="108" t="str">
        <f>IF(A125="","",References!$T$29)</f>
        <v/>
      </c>
      <c r="H125" s="106" t="e">
        <f>IF(OR(G125="",References!$N$2=0),"",F125/1000*References!$P$16)</f>
        <v>#N/A</v>
      </c>
      <c r="I125" s="100" t="str">
        <f>IF(OR(A125="",C125=0,D125=0,E125=0),"Incomplete",INDEX(References!$B$13:$B$48,MATCH(Calculations!A125,References!$A$13:$A$48,0)))</f>
        <v>Incomplete</v>
      </c>
      <c r="J125" s="33"/>
      <c r="K125" s="160" t="str">
        <f>IF(D125&gt;0,D125*I125,"")</f>
        <v/>
      </c>
      <c r="L125" t="str">
        <f>K125</f>
        <v/>
      </c>
      <c r="N125" t="str">
        <f t="shared" si="1"/>
        <v/>
      </c>
      <c r="O125" t="str">
        <f>IF(ISNUMBER(G125),G125*References!$W$3,"")</f>
        <v/>
      </c>
    </row>
    <row r="126" spans="1:15" ht="5.15" customHeight="1" x14ac:dyDescent="0.35">
      <c r="A126" s="31"/>
      <c r="B126" s="31"/>
      <c r="C126" s="32"/>
      <c r="D126" s="32"/>
      <c r="E126" s="33"/>
      <c r="F126" s="33"/>
      <c r="G126" s="33"/>
      <c r="H126" s="33"/>
      <c r="I126" s="33"/>
      <c r="J126" s="33"/>
      <c r="N126" t="str">
        <f t="shared" si="1"/>
        <v/>
      </c>
      <c r="O126" t="str">
        <f>IF(ISNUMBER(G126),G126*References!$W$3,"")</f>
        <v/>
      </c>
    </row>
    <row r="127" spans="1:15" ht="5.15" customHeight="1" x14ac:dyDescent="0.35">
      <c r="A127" s="93"/>
      <c r="B127" s="93"/>
      <c r="C127" s="93"/>
      <c r="D127" s="93"/>
      <c r="E127" s="93"/>
      <c r="F127" s="93"/>
      <c r="G127" s="93"/>
      <c r="H127" s="93"/>
      <c r="I127" s="93"/>
      <c r="J127" s="93"/>
      <c r="N127" t="str">
        <f t="shared" si="1"/>
        <v/>
      </c>
      <c r="O127" t="str">
        <f>IF(ISNUMBER(G127),G127*References!$W$3,"")</f>
        <v/>
      </c>
    </row>
    <row r="128" spans="1:15" ht="5.15" customHeight="1" x14ac:dyDescent="0.35">
      <c r="A128" s="77"/>
      <c r="B128" s="77"/>
      <c r="C128" s="77"/>
      <c r="D128" s="77"/>
      <c r="E128" s="77"/>
      <c r="F128" s="77"/>
      <c r="G128" s="77"/>
      <c r="H128" s="77"/>
      <c r="I128" s="77"/>
      <c r="J128" s="77"/>
      <c r="N128" t="str">
        <f t="shared" si="1"/>
        <v/>
      </c>
      <c r="O128" t="str">
        <f>IF(ISNUMBER(G128),G128*References!$W$3,"")</f>
        <v/>
      </c>
    </row>
    <row r="129" spans="1:15" ht="29" x14ac:dyDescent="0.35">
      <c r="A129" s="97" t="s">
        <v>51</v>
      </c>
      <c r="B129" s="97"/>
      <c r="C129" s="97" t="s">
        <v>193</v>
      </c>
      <c r="D129" s="97" t="s">
        <v>103</v>
      </c>
      <c r="E129" s="97" t="s">
        <v>102</v>
      </c>
      <c r="F129" s="97" t="s">
        <v>194</v>
      </c>
      <c r="G129" s="97" t="s">
        <v>195</v>
      </c>
      <c r="H129" s="97" t="s">
        <v>196</v>
      </c>
      <c r="I129" s="97" t="s">
        <v>197</v>
      </c>
      <c r="J129" s="87"/>
      <c r="K129" s="97" t="s">
        <v>226</v>
      </c>
      <c r="N129" t="str">
        <f t="shared" si="1"/>
        <v/>
      </c>
      <c r="O129" t="str">
        <f>IF(ISNUMBER(G129),G129*References!$W$3,"")</f>
        <v/>
      </c>
    </row>
    <row r="130" spans="1:15" ht="15.5" x14ac:dyDescent="0.35">
      <c r="A130" s="2" t="str">
        <f>IF(Worksheet!I139="","",IF(Worksheet!O139="Premium",References!#REF!,References!$A$41))</f>
        <v/>
      </c>
      <c r="B130" s="2" t="str">
        <f>LEFT(A130,4)</f>
        <v/>
      </c>
      <c r="C130" s="99">
        <f>Worksheet!G139</f>
        <v>0</v>
      </c>
      <c r="D130" s="99">
        <f>Worksheet!I139</f>
        <v>0</v>
      </c>
      <c r="E130" s="99">
        <f>Worksheet!K139</f>
        <v>0</v>
      </c>
      <c r="F130" s="101" t="str">
        <f>IF(A130="","",G130*1000)</f>
        <v/>
      </c>
      <c r="G130" s="108" t="str">
        <f>IF(A130="","",References!$T$31)</f>
        <v/>
      </c>
      <c r="H130" s="106" t="e">
        <f>IF(OR(G130="",References!$N$2=0),"",F130/1000*References!$P$16)</f>
        <v>#N/A</v>
      </c>
      <c r="I130" s="100" t="str">
        <f>IF(OR(A130="",C130=0,D130=0,E130=0),"Incomplete",INDEX(References!$B$13:$B$48,MATCH(Calculations!A130,References!$A$13:$A$48,0)))</f>
        <v>Incomplete</v>
      </c>
      <c r="J130" s="33"/>
      <c r="K130" s="159" t="str">
        <f>IF(D130&gt;0,D130*I130,"")</f>
        <v/>
      </c>
      <c r="L130" t="str">
        <f>K130</f>
        <v/>
      </c>
      <c r="N130" t="str">
        <f t="shared" si="1"/>
        <v/>
      </c>
      <c r="O130" t="str">
        <f>IF(ISNUMBER(G130),G130*References!$W$3,"")</f>
        <v/>
      </c>
    </row>
    <row r="131" spans="1:15" ht="15.5" x14ac:dyDescent="0.35">
      <c r="A131" s="2" t="str">
        <f>IF(Worksheet!I140="","",IF(Worksheet!O140="Premium",References!#REF!,References!$A$41))</f>
        <v/>
      </c>
      <c r="B131" s="2" t="str">
        <f>LEFT(A131,4)</f>
        <v/>
      </c>
      <c r="C131" s="102">
        <f>Worksheet!G140</f>
        <v>0</v>
      </c>
      <c r="D131" s="102">
        <f>Worksheet!I140</f>
        <v>0</v>
      </c>
      <c r="E131" s="102">
        <f>Worksheet!K140</f>
        <v>0</v>
      </c>
      <c r="F131" s="101" t="str">
        <f>IF(A131="","",G131*1000)</f>
        <v/>
      </c>
      <c r="G131" s="108" t="str">
        <f>IF(A131="","",References!$T$31)</f>
        <v/>
      </c>
      <c r="H131" s="106" t="e">
        <f>IF(OR(G131="",References!$N$2=0),"",F131/1000*References!$P$16)</f>
        <v>#N/A</v>
      </c>
      <c r="I131" s="100" t="str">
        <f>IF(OR(A131="",C131=0,D131=0,E131=0),"Incomplete",INDEX(References!$B$13:$B$48,MATCH(Calculations!A131,References!$A$13:$A$48,0)))</f>
        <v>Incomplete</v>
      </c>
      <c r="J131" s="33"/>
      <c r="K131" s="160" t="str">
        <f>IF(D131&gt;0,D131*I131,"")</f>
        <v/>
      </c>
      <c r="L131" t="str">
        <f>K131</f>
        <v/>
      </c>
      <c r="N131" t="str">
        <f t="shared" ref="N131:N189" si="2">IF(ISNUMBER(H131),H131,"")</f>
        <v/>
      </c>
      <c r="O131" t="str">
        <f>IF(ISNUMBER(G131),G131*References!$W$3,"")</f>
        <v/>
      </c>
    </row>
    <row r="132" spans="1:15" ht="15.5" x14ac:dyDescent="0.35">
      <c r="A132" s="2" t="str">
        <f>IF(Worksheet!I141="","",IF(Worksheet!O141="Premium",References!#REF!,References!$A$41))</f>
        <v/>
      </c>
      <c r="B132" s="2" t="str">
        <f>LEFT(A132,4)</f>
        <v/>
      </c>
      <c r="C132" s="102">
        <f>Worksheet!G141</f>
        <v>0</v>
      </c>
      <c r="D132" s="102">
        <f>Worksheet!I141</f>
        <v>0</v>
      </c>
      <c r="E132" s="102">
        <f>Worksheet!K141</f>
        <v>0</v>
      </c>
      <c r="F132" s="101" t="str">
        <f>IF(A132="","",G132*1000)</f>
        <v/>
      </c>
      <c r="G132" s="108" t="str">
        <f>IF(A132="","",References!$T$31)</f>
        <v/>
      </c>
      <c r="H132" s="106" t="e">
        <f>IF(OR(G132="",References!$N$2=0),"",F132/1000*References!$P$16)</f>
        <v>#N/A</v>
      </c>
      <c r="I132" s="100" t="str">
        <f>IF(OR(A132="",C132=0,D132=0,E132=0),"Incomplete",INDEX(References!$B$13:$B$48,MATCH(Calculations!A132,References!$A$13:$A$48,0)))</f>
        <v>Incomplete</v>
      </c>
      <c r="J132" s="33"/>
      <c r="K132" s="160" t="str">
        <f>IF(D132&gt;0,D132*I132,"")</f>
        <v/>
      </c>
      <c r="L132" t="str">
        <f>K132</f>
        <v/>
      </c>
      <c r="N132" t="str">
        <f t="shared" si="2"/>
        <v/>
      </c>
      <c r="O132" t="str">
        <f>IF(ISNUMBER(G132),G132*References!$W$3,"")</f>
        <v/>
      </c>
    </row>
    <row r="133" spans="1:15" ht="15.5" x14ac:dyDescent="0.35">
      <c r="A133" s="2" t="str">
        <f>IF(Worksheet!I142="","",IF(Worksheet!O142="Premium",References!#REF!,References!$A$41))</f>
        <v/>
      </c>
      <c r="B133" s="2" t="str">
        <f>LEFT(A133,4)</f>
        <v/>
      </c>
      <c r="C133" s="102">
        <f>Worksheet!G142</f>
        <v>0</v>
      </c>
      <c r="D133" s="102">
        <f>Worksheet!I142</f>
        <v>0</v>
      </c>
      <c r="E133" s="102">
        <f>Worksheet!K142</f>
        <v>0</v>
      </c>
      <c r="F133" s="101" t="str">
        <f>IF(A133="","",G133*1000)</f>
        <v/>
      </c>
      <c r="G133" s="108" t="str">
        <f>IF(A133="","",References!$T$31)</f>
        <v/>
      </c>
      <c r="H133" s="106" t="e">
        <f>IF(OR(G133="",References!$N$2=0),"",F133/1000*References!$P$16)</f>
        <v>#N/A</v>
      </c>
      <c r="I133" s="100" t="str">
        <f>IF(OR(A133="",C133=0,D133=0,E133=0),"Incomplete",INDEX(References!$B$13:$B$48,MATCH(Calculations!A133,References!$A$13:$A$48,0)))</f>
        <v>Incomplete</v>
      </c>
      <c r="J133" s="33"/>
      <c r="K133" s="160" t="str">
        <f>IF(D133&gt;0,D133*I133,"")</f>
        <v/>
      </c>
      <c r="L133" t="str">
        <f>K133</f>
        <v/>
      </c>
      <c r="N133" t="str">
        <f t="shared" si="2"/>
        <v/>
      </c>
      <c r="O133" t="str">
        <f>IF(ISNUMBER(G133),G133*References!$W$3,"")</f>
        <v/>
      </c>
    </row>
    <row r="134" spans="1:15" ht="5.15" customHeight="1" x14ac:dyDescent="0.35">
      <c r="A134" s="31"/>
      <c r="B134" s="31"/>
      <c r="C134" s="32"/>
      <c r="D134" s="32"/>
      <c r="E134" s="33"/>
      <c r="F134" s="33"/>
      <c r="G134" s="33"/>
      <c r="H134" s="33"/>
      <c r="I134" s="33"/>
      <c r="J134" s="33"/>
      <c r="N134" t="str">
        <f t="shared" si="2"/>
        <v/>
      </c>
      <c r="O134" t="str">
        <f>IF(ISNUMBER(G134),G134*References!$W$3,"")</f>
        <v/>
      </c>
    </row>
    <row r="135" spans="1:15" ht="5.15" customHeight="1" x14ac:dyDescent="0.35">
      <c r="A135" s="93"/>
      <c r="B135" s="93"/>
      <c r="C135" s="93"/>
      <c r="D135" s="93"/>
      <c r="E135" s="93"/>
      <c r="F135" s="93"/>
      <c r="G135" s="93"/>
      <c r="H135" s="93"/>
      <c r="I135" s="93"/>
      <c r="J135" s="93"/>
      <c r="N135" t="str">
        <f t="shared" si="2"/>
        <v/>
      </c>
      <c r="O135" t="str">
        <f>IF(ISNUMBER(G135),G135*References!$W$3,"")</f>
        <v/>
      </c>
    </row>
    <row r="136" spans="1:15" ht="5.15" customHeight="1" x14ac:dyDescent="0.35">
      <c r="A136" s="77"/>
      <c r="B136" s="77"/>
      <c r="C136" s="77"/>
      <c r="D136" s="77"/>
      <c r="E136" s="77"/>
      <c r="F136" s="77"/>
      <c r="G136" s="77"/>
      <c r="H136" s="77"/>
      <c r="I136" s="77"/>
      <c r="J136" s="77"/>
      <c r="N136" t="str">
        <f t="shared" si="2"/>
        <v/>
      </c>
      <c r="O136" t="str">
        <f>IF(ISNUMBER(G136),G136*References!$W$3,"")</f>
        <v/>
      </c>
    </row>
    <row r="137" spans="1:15" ht="29" x14ac:dyDescent="0.35">
      <c r="A137" s="97" t="s">
        <v>51</v>
      </c>
      <c r="B137" s="97"/>
      <c r="C137" s="97" t="s">
        <v>193</v>
      </c>
      <c r="D137" s="97" t="s">
        <v>103</v>
      </c>
      <c r="E137" s="97" t="s">
        <v>102</v>
      </c>
      <c r="F137" s="97" t="s">
        <v>194</v>
      </c>
      <c r="G137" s="97" t="s">
        <v>195</v>
      </c>
      <c r="H137" s="97" t="s">
        <v>196</v>
      </c>
      <c r="I137" s="97" t="s">
        <v>197</v>
      </c>
      <c r="J137" s="87"/>
      <c r="K137" s="97" t="s">
        <v>226</v>
      </c>
      <c r="N137" t="str">
        <f t="shared" si="2"/>
        <v/>
      </c>
      <c r="O137" t="str">
        <f>IF(ISNUMBER(G137),G137*References!$W$3,"")</f>
        <v/>
      </c>
    </row>
    <row r="138" spans="1:15" ht="15.5" x14ac:dyDescent="0.35">
      <c r="A138" s="2" t="str">
        <f>IF(Worksheet!I147="","",IF(Worksheet!O147="Premium",References!$A$48,References!$A$42))</f>
        <v/>
      </c>
      <c r="B138" s="2" t="str">
        <f>LEFT(A138,4)</f>
        <v/>
      </c>
      <c r="C138" s="99">
        <f>Worksheet!G147</f>
        <v>0</v>
      </c>
      <c r="D138" s="99">
        <f>Worksheet!I147</f>
        <v>0</v>
      </c>
      <c r="E138" s="99">
        <f>Worksheet!K147</f>
        <v>0</v>
      </c>
      <c r="F138" s="101" t="str">
        <f>IF(A138="","",G138*1000)</f>
        <v/>
      </c>
      <c r="G138" s="108" t="str">
        <f>IF(A138="","",References!$T$32)</f>
        <v/>
      </c>
      <c r="H138" s="106" t="e">
        <f>IF(OR(G138="",References!$N$2=0),"",F138/1000*References!$P$16)</f>
        <v>#N/A</v>
      </c>
      <c r="I138" s="100" t="str">
        <f>IF(OR(A138="",C138=0,D138=0,E138=0),"Incomplete",INDEX(References!$B$13:$B$48,MATCH(Calculations!A138,References!$A$13:$A$48,0)))</f>
        <v>Incomplete</v>
      </c>
      <c r="J138" s="33"/>
      <c r="K138" s="159" t="str">
        <f>IF(D138&gt;0,D138*I138,"")</f>
        <v/>
      </c>
      <c r="L138" t="str">
        <f>K138</f>
        <v/>
      </c>
      <c r="N138" t="str">
        <f t="shared" si="2"/>
        <v/>
      </c>
      <c r="O138" t="str">
        <f>IF(ISNUMBER(G138),G138*References!$W$3,"")</f>
        <v/>
      </c>
    </row>
    <row r="139" spans="1:15" ht="15.5" x14ac:dyDescent="0.35">
      <c r="A139" s="2" t="str">
        <f>IF(Worksheet!I148="","",IF(Worksheet!O148="Premium",References!$A$48,References!$A$42))</f>
        <v/>
      </c>
      <c r="B139" s="2" t="str">
        <f>LEFT(A139,4)</f>
        <v/>
      </c>
      <c r="C139" s="102">
        <f>Worksheet!G148</f>
        <v>0</v>
      </c>
      <c r="D139" s="102">
        <f>Worksheet!I148</f>
        <v>0</v>
      </c>
      <c r="E139" s="102">
        <f>Worksheet!K148</f>
        <v>0</v>
      </c>
      <c r="F139" s="101" t="str">
        <f>IF(A139="","",G139*1000)</f>
        <v/>
      </c>
      <c r="G139" s="108" t="str">
        <f>IF(A139="","",References!$T$32)</f>
        <v/>
      </c>
      <c r="H139" s="106" t="e">
        <f>IF(OR(G139="",References!$N$2=0),"",F139/1000*References!$P$16)</f>
        <v>#N/A</v>
      </c>
      <c r="I139" s="100" t="str">
        <f>IF(OR(A139="",C139=0,D139=0,E139=0),"Incomplete",INDEX(References!$B$13:$B$48,MATCH(Calculations!A139,References!$A$13:$A$48,0)))</f>
        <v>Incomplete</v>
      </c>
      <c r="J139" s="33"/>
      <c r="K139" s="160" t="str">
        <f>IF(D139&gt;0,D139*I139,"")</f>
        <v/>
      </c>
      <c r="L139" t="str">
        <f>K139</f>
        <v/>
      </c>
      <c r="N139" t="str">
        <f t="shared" si="2"/>
        <v/>
      </c>
      <c r="O139" t="str">
        <f>IF(ISNUMBER(G139),G139*References!$W$3,"")</f>
        <v/>
      </c>
    </row>
    <row r="140" spans="1:15" ht="15.5" x14ac:dyDescent="0.35">
      <c r="A140" s="2" t="str">
        <f>IF(Worksheet!I149="","",IF(Worksheet!O149="Premium",References!$A$48,References!$A$42))</f>
        <v/>
      </c>
      <c r="B140" s="2" t="str">
        <f>LEFT(A140,4)</f>
        <v/>
      </c>
      <c r="C140" s="102">
        <f>Worksheet!G149</f>
        <v>0</v>
      </c>
      <c r="D140" s="102">
        <f>Worksheet!I149</f>
        <v>0</v>
      </c>
      <c r="E140" s="102">
        <f>Worksheet!K149</f>
        <v>0</v>
      </c>
      <c r="F140" s="101" t="str">
        <f>IF(A140="","",G140*1000)</f>
        <v/>
      </c>
      <c r="G140" s="108" t="str">
        <f>IF(A140="","",References!$T$32)</f>
        <v/>
      </c>
      <c r="H140" s="106" t="e">
        <f>IF(OR(G140="",References!$N$2=0),"",F140/1000*References!$P$16)</f>
        <v>#N/A</v>
      </c>
      <c r="I140" s="100" t="str">
        <f>IF(OR(A140="",C140=0,D140=0,E140=0),"Incomplete",INDEX(References!$B$13:$B$48,MATCH(Calculations!A140,References!$A$13:$A$48,0)))</f>
        <v>Incomplete</v>
      </c>
      <c r="J140" s="33"/>
      <c r="K140" s="160" t="str">
        <f>IF(D140&gt;0,D140*I140,"")</f>
        <v/>
      </c>
      <c r="L140" t="str">
        <f>K140</f>
        <v/>
      </c>
      <c r="N140" t="str">
        <f t="shared" si="2"/>
        <v/>
      </c>
      <c r="O140" t="str">
        <f>IF(ISNUMBER(G140),G140*References!$W$3,"")</f>
        <v/>
      </c>
    </row>
    <row r="141" spans="1:15" ht="18" customHeight="1" x14ac:dyDescent="0.35">
      <c r="A141" s="2" t="str">
        <f>IF(Worksheet!I150="","",IF(Worksheet!O150="Premium",References!$A$48,References!$A$42))</f>
        <v/>
      </c>
      <c r="B141" s="2" t="str">
        <f>LEFT(A141,4)</f>
        <v/>
      </c>
      <c r="C141" s="102">
        <f>Worksheet!G150</f>
        <v>0</v>
      </c>
      <c r="D141" s="102">
        <f>Worksheet!I150</f>
        <v>0</v>
      </c>
      <c r="E141" s="102">
        <f>Worksheet!K150</f>
        <v>0</v>
      </c>
      <c r="F141" s="101" t="str">
        <f>IF(A141="","",G141*1000)</f>
        <v/>
      </c>
      <c r="G141" s="108" t="str">
        <f>IF(A141="","",References!$T$32)</f>
        <v/>
      </c>
      <c r="H141" s="106" t="e">
        <f>IF(OR(G141="",References!$N$2=0),"",F141/1000*References!$P$16)</f>
        <v>#N/A</v>
      </c>
      <c r="I141" s="100" t="str">
        <f>IF(OR(A141="",C141=0,D141=0,E141=0),"Incomplete",INDEX(References!$B$13:$B$48,MATCH(Calculations!A141,References!$A$13:$A$48,0)))</f>
        <v>Incomplete</v>
      </c>
      <c r="J141" s="33"/>
      <c r="K141" s="160" t="str">
        <f>IF(D141&gt;0,D141*I141,"")</f>
        <v/>
      </c>
      <c r="L141" t="str">
        <f>K141</f>
        <v/>
      </c>
      <c r="N141" t="str">
        <f t="shared" si="2"/>
        <v/>
      </c>
      <c r="O141" t="str">
        <f>IF(ISNUMBER(G141),G141*References!$W$3,"")</f>
        <v/>
      </c>
    </row>
    <row r="142" spans="1:15" ht="5.15" customHeight="1" x14ac:dyDescent="0.35">
      <c r="C142" s="122"/>
      <c r="D142" s="122"/>
      <c r="E142" s="122"/>
      <c r="F142" s="346"/>
      <c r="G142" s="347"/>
      <c r="H142" s="107"/>
      <c r="I142" s="119"/>
      <c r="J142" s="33"/>
      <c r="N142" t="str">
        <f t="shared" si="2"/>
        <v/>
      </c>
      <c r="O142" t="str">
        <f>IF(ISNUMBER(G142),G142*References!$W$3,"")</f>
        <v/>
      </c>
    </row>
    <row r="143" spans="1:15" ht="5.15" customHeight="1" x14ac:dyDescent="0.35">
      <c r="A143" s="30"/>
      <c r="B143" s="30"/>
      <c r="C143" s="32"/>
      <c r="D143" s="32"/>
      <c r="E143" s="120"/>
      <c r="I143" s="121"/>
      <c r="J143" s="33"/>
      <c r="N143" t="str">
        <f t="shared" si="2"/>
        <v/>
      </c>
      <c r="O143" t="str">
        <f>IF(ISNUMBER(G143),G143*References!$W$3,"")</f>
        <v/>
      </c>
    </row>
    <row r="144" spans="1:15" ht="5.15" customHeight="1" x14ac:dyDescent="0.35">
      <c r="A144" s="24"/>
      <c r="B144" s="24"/>
      <c r="C144" s="123"/>
      <c r="D144" s="122"/>
      <c r="E144" s="96"/>
      <c r="G144" s="24"/>
      <c r="H144" s="124"/>
      <c r="I144" s="119"/>
      <c r="N144" t="str">
        <f t="shared" si="2"/>
        <v/>
      </c>
      <c r="O144" t="str">
        <f>IF(ISNUMBER(G144),G144*References!$W$3,"")</f>
        <v/>
      </c>
    </row>
    <row r="145" spans="1:15" ht="29" x14ac:dyDescent="0.35">
      <c r="A145" s="97" t="s">
        <v>51</v>
      </c>
      <c r="B145" s="97"/>
      <c r="C145" s="97" t="s">
        <v>193</v>
      </c>
      <c r="D145" s="97" t="s">
        <v>103</v>
      </c>
      <c r="E145" s="97" t="s">
        <v>102</v>
      </c>
      <c r="F145" s="97" t="s">
        <v>194</v>
      </c>
      <c r="G145" s="97" t="s">
        <v>195</v>
      </c>
      <c r="H145" s="97" t="s">
        <v>196</v>
      </c>
      <c r="I145" s="97" t="s">
        <v>197</v>
      </c>
      <c r="J145" s="87"/>
      <c r="K145" s="97" t="s">
        <v>226</v>
      </c>
      <c r="N145" t="str">
        <f t="shared" si="2"/>
        <v/>
      </c>
      <c r="O145" t="str">
        <f>IF(ISNUMBER(G145),G145*References!$W$3,"")</f>
        <v/>
      </c>
    </row>
    <row r="146" spans="1:15" ht="15.5" x14ac:dyDescent="0.35">
      <c r="A146" s="2" t="str">
        <f>IF(Worksheet!I155="","",IF(Worksheet!O155="Premium",References!$A$44,References!$A$43))</f>
        <v/>
      </c>
      <c r="B146" s="2" t="str">
        <f>LEFT(A146,4)</f>
        <v/>
      </c>
      <c r="C146" s="99">
        <f>Worksheet!G155</f>
        <v>0</v>
      </c>
      <c r="D146" s="99">
        <f>Worksheet!I155</f>
        <v>0</v>
      </c>
      <c r="E146" s="99">
        <f>Worksheet!K155</f>
        <v>0</v>
      </c>
      <c r="F146" s="101" t="str">
        <f>IF(A146="","",G146*1000)</f>
        <v/>
      </c>
      <c r="G146" s="108" t="str">
        <f>IF(A146="","",References!$T$33)</f>
        <v/>
      </c>
      <c r="H146" s="106" t="e">
        <f>IF(OR(G146="",References!$N$2=0),"",F146/1000*References!$P$16)</f>
        <v>#N/A</v>
      </c>
      <c r="I146" s="100" t="str">
        <f>IF(OR(A146="",C146=0,D146=0,E146=0),"Incomplete",INDEX(References!$B$13:$B$48,MATCH(Calculations!A146,References!$A$13:$A$48,0)))</f>
        <v>Incomplete</v>
      </c>
      <c r="J146" s="33"/>
      <c r="K146" s="159" t="str">
        <f>IF(D146&gt;0,D146*I146,"")</f>
        <v/>
      </c>
      <c r="L146" t="str">
        <f>K146</f>
        <v/>
      </c>
      <c r="N146" t="str">
        <f t="shared" si="2"/>
        <v/>
      </c>
      <c r="O146" t="str">
        <f>IF(ISNUMBER(G146),G146*References!$W$3,"")</f>
        <v/>
      </c>
    </row>
    <row r="147" spans="1:15" ht="15.5" x14ac:dyDescent="0.35">
      <c r="A147" s="2" t="str">
        <f>IF(Worksheet!I156="","",IF(Worksheet!O156="Premium",References!$A$44,References!$A$43))</f>
        <v/>
      </c>
      <c r="B147" s="2" t="str">
        <f>LEFT(A147,4)</f>
        <v/>
      </c>
      <c r="C147" s="102">
        <f>Worksheet!G156</f>
        <v>0</v>
      </c>
      <c r="D147" s="102">
        <f>Worksheet!I156</f>
        <v>0</v>
      </c>
      <c r="E147" s="102">
        <f>Worksheet!K156</f>
        <v>0</v>
      </c>
      <c r="F147" s="101" t="str">
        <f>IF(A147="","",G147*1000)</f>
        <v/>
      </c>
      <c r="G147" s="108" t="str">
        <f>IF(A147="","",References!$T$33)</f>
        <v/>
      </c>
      <c r="H147" s="106" t="e">
        <f>IF(OR(G147="",References!$N$2=0),"",F147/1000*References!$P$16)</f>
        <v>#N/A</v>
      </c>
      <c r="I147" s="100" t="str">
        <f>IF(OR(A147="",C147=0,D147=0,E147=0),"Incomplete",INDEX(References!$B$13:$B$48,MATCH(Calculations!A147,References!$A$13:$A$48,0)))</f>
        <v>Incomplete</v>
      </c>
      <c r="J147" s="33"/>
      <c r="K147" s="160" t="str">
        <f>IF(D147&gt;0,D147*I147,"")</f>
        <v/>
      </c>
      <c r="L147" t="str">
        <f>K147</f>
        <v/>
      </c>
      <c r="N147" t="str">
        <f t="shared" si="2"/>
        <v/>
      </c>
      <c r="O147" t="str">
        <f>IF(ISNUMBER(G147),G147*References!$W$3,"")</f>
        <v/>
      </c>
    </row>
    <row r="148" spans="1:15" ht="15.5" x14ac:dyDescent="0.35">
      <c r="A148" s="2" t="str">
        <f>IF(Worksheet!I157="","",IF(Worksheet!O157="Premium",References!$A$44,References!$A$43))</f>
        <v/>
      </c>
      <c r="B148" s="2" t="str">
        <f>LEFT(A148,4)</f>
        <v/>
      </c>
      <c r="C148" s="102">
        <f>Worksheet!G157</f>
        <v>0</v>
      </c>
      <c r="D148" s="102">
        <f>Worksheet!I157</f>
        <v>0</v>
      </c>
      <c r="E148" s="102">
        <f>Worksheet!K157</f>
        <v>0</v>
      </c>
      <c r="F148" s="101" t="str">
        <f>IF(A148="","",G148*1000)</f>
        <v/>
      </c>
      <c r="G148" s="108" t="str">
        <f>IF(A148="","",References!$T$33)</f>
        <v/>
      </c>
      <c r="H148" s="106" t="e">
        <f>IF(OR(G148="",References!$N$2=0),"",F148/1000*References!$P$16)</f>
        <v>#N/A</v>
      </c>
      <c r="I148" s="100" t="str">
        <f>IF(OR(A148="",C148=0,D148=0,E148=0),"Incomplete",INDEX(References!$B$13:$B$48,MATCH(Calculations!A148,References!$A$13:$A$48,0)))</f>
        <v>Incomplete</v>
      </c>
      <c r="J148" s="33"/>
      <c r="K148" s="160" t="str">
        <f>IF(D148&gt;0,D148*I148,"")</f>
        <v/>
      </c>
      <c r="L148" t="str">
        <f>K148</f>
        <v/>
      </c>
      <c r="N148" t="str">
        <f t="shared" si="2"/>
        <v/>
      </c>
      <c r="O148" t="str">
        <f>IF(ISNUMBER(G148),G148*References!$W$3,"")</f>
        <v/>
      </c>
    </row>
    <row r="149" spans="1:15" ht="15.5" x14ac:dyDescent="0.35">
      <c r="A149" s="2" t="str">
        <f>IF(Worksheet!I158="","",IF(Worksheet!O158="Premium",References!$A$44,References!$A$43))</f>
        <v/>
      </c>
      <c r="B149" s="2" t="str">
        <f>LEFT(A149,4)</f>
        <v/>
      </c>
      <c r="C149" s="102">
        <f>Worksheet!G158</f>
        <v>0</v>
      </c>
      <c r="D149" s="102">
        <f>Worksheet!I158</f>
        <v>0</v>
      </c>
      <c r="E149" s="102">
        <f>Worksheet!K158</f>
        <v>0</v>
      </c>
      <c r="F149" s="101" t="str">
        <f>IF(A149="","",G149*1000)</f>
        <v/>
      </c>
      <c r="G149" s="108" t="str">
        <f>IF(A149="","",References!$T$33)</f>
        <v/>
      </c>
      <c r="H149" s="106" t="e">
        <f>IF(OR(G149="",References!$N$2=0),"",F149/1000*References!$P$16)</f>
        <v>#N/A</v>
      </c>
      <c r="I149" s="100" t="str">
        <f>IF(OR(A149="",C149=0,D149=0,E149=0),"Incomplete",INDEX(References!$B$13:$B$48,MATCH(Calculations!A149,References!$A$13:$A$48,0)))</f>
        <v>Incomplete</v>
      </c>
      <c r="J149" s="33"/>
      <c r="K149" s="160" t="str">
        <f>IF(D149&gt;0,D149*I149,"")</f>
        <v/>
      </c>
      <c r="L149" t="str">
        <f>K149</f>
        <v/>
      </c>
      <c r="N149" t="str">
        <f t="shared" si="2"/>
        <v/>
      </c>
      <c r="O149" t="str">
        <f>IF(ISNUMBER(G149),G149*References!$W$3,"")</f>
        <v/>
      </c>
    </row>
    <row r="150" spans="1:15" ht="5.15" customHeight="1" x14ac:dyDescent="0.35">
      <c r="N150" t="str">
        <f t="shared" si="2"/>
        <v/>
      </c>
      <c r="O150" t="str">
        <f>IF(ISNUMBER(G150),G150*References!$W$3,"")</f>
        <v/>
      </c>
    </row>
    <row r="151" spans="1:15" ht="5.15" customHeight="1" x14ac:dyDescent="0.35">
      <c r="N151" t="str">
        <f t="shared" si="2"/>
        <v/>
      </c>
      <c r="O151" t="str">
        <f>IF(ISNUMBER(G151),G151*References!$W$3,"")</f>
        <v/>
      </c>
    </row>
    <row r="152" spans="1:15" ht="5.15" customHeight="1" x14ac:dyDescent="0.35">
      <c r="N152" t="str">
        <f t="shared" si="2"/>
        <v/>
      </c>
      <c r="O152" t="str">
        <f>IF(ISNUMBER(G152),G152*References!$W$3,"")</f>
        <v/>
      </c>
    </row>
    <row r="153" spans="1:15" ht="29" x14ac:dyDescent="0.35">
      <c r="A153" s="97" t="s">
        <v>51</v>
      </c>
      <c r="B153" s="97"/>
      <c r="C153" s="97" t="s">
        <v>193</v>
      </c>
      <c r="D153" s="97" t="s">
        <v>103</v>
      </c>
      <c r="E153" s="97" t="s">
        <v>102</v>
      </c>
      <c r="F153" s="97" t="s">
        <v>194</v>
      </c>
      <c r="G153" s="97" t="s">
        <v>195</v>
      </c>
      <c r="H153" s="97" t="s">
        <v>196</v>
      </c>
      <c r="I153" s="97" t="s">
        <v>197</v>
      </c>
      <c r="J153" s="87"/>
      <c r="K153" s="97" t="s">
        <v>226</v>
      </c>
      <c r="N153" t="str">
        <f t="shared" si="2"/>
        <v/>
      </c>
      <c r="O153" t="str">
        <f>IF(ISNUMBER(G153),G153*References!$W$3,"")</f>
        <v/>
      </c>
    </row>
    <row r="154" spans="1:15" ht="15.5" x14ac:dyDescent="0.35">
      <c r="A154" s="2" t="str">
        <f>IF(Worksheet!I163="","",IF(Worksheet!O163="Premium",References!$A$46,References!$A$45))</f>
        <v/>
      </c>
      <c r="B154" s="2" t="str">
        <f>LEFT(A154,4)</f>
        <v/>
      </c>
      <c r="C154" s="99">
        <f>Worksheet!G163</f>
        <v>0</v>
      </c>
      <c r="D154" s="99">
        <f>Worksheet!I163</f>
        <v>0</v>
      </c>
      <c r="E154" s="99">
        <f>Worksheet!K163</f>
        <v>0</v>
      </c>
      <c r="F154" s="101" t="str">
        <f>IF(A154="","",G154*1000)</f>
        <v/>
      </c>
      <c r="G154" s="108" t="str">
        <f>IF(A154="","",References!$T$35)</f>
        <v/>
      </c>
      <c r="H154" s="106" t="e">
        <f>IF(OR(G154="",References!$N$2=0),"",F154/1000*References!$P$16)</f>
        <v>#N/A</v>
      </c>
      <c r="I154" s="100" t="str">
        <f>IF(OR(A154="",C154=0,D154=0,E154=0),"Incomplete",INDEX(References!$B$13:$B$48,MATCH(Calculations!A154,References!$A$13:$A$48,0)))</f>
        <v>Incomplete</v>
      </c>
      <c r="J154" s="33"/>
      <c r="K154" s="159" t="str">
        <f>IF(D154&gt;0,D154*I154,"")</f>
        <v/>
      </c>
      <c r="L154" t="str">
        <f>K154</f>
        <v/>
      </c>
      <c r="N154" t="str">
        <f t="shared" si="2"/>
        <v/>
      </c>
      <c r="O154" t="str">
        <f>IF(ISNUMBER(G154),G154*References!$W$3,"")</f>
        <v/>
      </c>
    </row>
    <row r="155" spans="1:15" ht="15.5" x14ac:dyDescent="0.35">
      <c r="A155" s="2" t="str">
        <f>IF(Worksheet!I164="","",IF(Worksheet!O164="Premium",References!$A$46,References!$A$45))</f>
        <v/>
      </c>
      <c r="B155" s="2" t="str">
        <f>LEFT(A155,4)</f>
        <v/>
      </c>
      <c r="C155" s="102">
        <f>Worksheet!G164</f>
        <v>0</v>
      </c>
      <c r="D155" s="102">
        <f>Worksheet!I164</f>
        <v>0</v>
      </c>
      <c r="E155" s="102">
        <f>Worksheet!K164</f>
        <v>0</v>
      </c>
      <c r="F155" s="101" t="str">
        <f>IF(A155="","",G155*1000)</f>
        <v/>
      </c>
      <c r="G155" s="108" t="str">
        <f>IF(A155="","",References!$T$35)</f>
        <v/>
      </c>
      <c r="H155" s="106" t="e">
        <f>IF(OR(G155="",References!$N$2=0),"",F155/1000*References!$P$16)</f>
        <v>#N/A</v>
      </c>
      <c r="I155" s="100" t="str">
        <f>IF(OR(A155="",C155=0,D155=0,E155=0),"Incomplete",INDEX(References!$B$13:$B$48,MATCH(Calculations!A155,References!$A$13:$A$48,0)))</f>
        <v>Incomplete</v>
      </c>
      <c r="J155" s="33"/>
      <c r="K155" s="160" t="str">
        <f>IF(D155&gt;0,D155*I155,"")</f>
        <v/>
      </c>
      <c r="L155" t="str">
        <f>K155</f>
        <v/>
      </c>
      <c r="N155" t="str">
        <f t="shared" si="2"/>
        <v/>
      </c>
      <c r="O155" t="str">
        <f>IF(ISNUMBER(G155),G155*References!$W$3,"")</f>
        <v/>
      </c>
    </row>
    <row r="156" spans="1:15" ht="15.5" x14ac:dyDescent="0.35">
      <c r="A156" s="2" t="str">
        <f>IF(Worksheet!I165="","",IF(Worksheet!O165="Premium",References!$A$46,References!$A$45))</f>
        <v/>
      </c>
      <c r="B156" s="2" t="str">
        <f>LEFT(A156,4)</f>
        <v/>
      </c>
      <c r="C156" s="102">
        <f>Worksheet!G165</f>
        <v>0</v>
      </c>
      <c r="D156" s="102">
        <f>Worksheet!I165</f>
        <v>0</v>
      </c>
      <c r="E156" s="102">
        <f>Worksheet!K165</f>
        <v>0</v>
      </c>
      <c r="F156" s="101" t="str">
        <f>IF(A156="","",G156*1000)</f>
        <v/>
      </c>
      <c r="G156" s="108" t="str">
        <f>IF(A156="","",References!$T$35)</f>
        <v/>
      </c>
      <c r="H156" s="106" t="e">
        <f>IF(OR(G156="",References!$N$2=0),"",F156/1000*References!$P$16)</f>
        <v>#N/A</v>
      </c>
      <c r="I156" s="100" t="str">
        <f>IF(OR(A156="",C156=0,D156=0,E156=0),"Incomplete",INDEX(References!$B$13:$B$48,MATCH(Calculations!A156,References!$A$13:$A$48,0)))</f>
        <v>Incomplete</v>
      </c>
      <c r="J156" s="33"/>
      <c r="K156" s="160" t="str">
        <f>IF(D156&gt;0,D156*I156,"")</f>
        <v/>
      </c>
      <c r="L156" t="str">
        <f>K156</f>
        <v/>
      </c>
      <c r="N156" t="str">
        <f t="shared" si="2"/>
        <v/>
      </c>
      <c r="O156" t="str">
        <f>IF(ISNUMBER(G156),G156*References!$W$3,"")</f>
        <v/>
      </c>
    </row>
    <row r="157" spans="1:15" ht="15.5" x14ac:dyDescent="0.35">
      <c r="A157" s="2" t="str">
        <f>IF(Worksheet!I166="","",IF(Worksheet!O166="Premium",References!$A$46,References!$A$45))</f>
        <v/>
      </c>
      <c r="B157" s="2" t="str">
        <f>LEFT(A157,4)</f>
        <v/>
      </c>
      <c r="C157" s="102">
        <f>Worksheet!G166</f>
        <v>0</v>
      </c>
      <c r="D157" s="102">
        <f>Worksheet!I166</f>
        <v>0</v>
      </c>
      <c r="E157" s="102">
        <f>Worksheet!K166</f>
        <v>0</v>
      </c>
      <c r="F157" s="101" t="str">
        <f>IF(A157="","",G157*1000)</f>
        <v/>
      </c>
      <c r="G157" s="108" t="str">
        <f>IF(A157="","",References!$T$35)</f>
        <v/>
      </c>
      <c r="H157" s="106" t="e">
        <f>IF(OR(G157="",References!$N$2=0),"",F157/1000*References!$P$16)</f>
        <v>#N/A</v>
      </c>
      <c r="I157" s="100" t="str">
        <f>IF(OR(A157="",C157=0,D157=0,E157=0),"Incomplete",INDEX(References!$B$13:$B$48,MATCH(Calculations!A157,References!$A$13:$A$48,0)))</f>
        <v>Incomplete</v>
      </c>
      <c r="J157" s="33"/>
      <c r="K157" s="160" t="str">
        <f>IF(D157&gt;0,D157*I157,"")</f>
        <v/>
      </c>
      <c r="L157" t="str">
        <f>K157</f>
        <v/>
      </c>
      <c r="N157" t="str">
        <f t="shared" si="2"/>
        <v/>
      </c>
      <c r="O157" t="str">
        <f>IF(ISNUMBER(G157),G157*References!$W$3,"")</f>
        <v/>
      </c>
    </row>
    <row r="158" spans="1:15" ht="5.15" customHeight="1" x14ac:dyDescent="0.35">
      <c r="N158" t="str">
        <f t="shared" si="2"/>
        <v/>
      </c>
      <c r="O158" t="str">
        <f>IF(ISNUMBER(G158),G158*References!$W$3,"")</f>
        <v/>
      </c>
    </row>
    <row r="159" spans="1:15" ht="5.15" customHeight="1" x14ac:dyDescent="0.35">
      <c r="L159" s="243"/>
      <c r="N159" t="str">
        <f t="shared" si="2"/>
        <v/>
      </c>
      <c r="O159" t="str">
        <f>IF(ISNUMBER(G159),G159*References!$W$3,"")</f>
        <v/>
      </c>
    </row>
    <row r="160" spans="1:15" ht="5.15" customHeight="1" x14ac:dyDescent="0.35">
      <c r="N160" t="str">
        <f t="shared" si="2"/>
        <v/>
      </c>
      <c r="O160" t="str">
        <f>IF(ISNUMBER(G160),G160*References!$W$3,"")</f>
        <v/>
      </c>
    </row>
    <row r="161" spans="1:15" ht="29" x14ac:dyDescent="0.35">
      <c r="A161" s="97" t="s">
        <v>51</v>
      </c>
      <c r="B161" s="97"/>
      <c r="C161" s="97" t="s">
        <v>193</v>
      </c>
      <c r="D161" s="97" t="s">
        <v>103</v>
      </c>
      <c r="E161" s="97" t="s">
        <v>102</v>
      </c>
      <c r="F161" s="97" t="s">
        <v>194</v>
      </c>
      <c r="G161" s="97" t="s">
        <v>195</v>
      </c>
      <c r="H161" s="97" t="s">
        <v>196</v>
      </c>
      <c r="I161" s="97" t="s">
        <v>197</v>
      </c>
      <c r="J161" s="87"/>
      <c r="K161" s="97" t="s">
        <v>226</v>
      </c>
      <c r="N161" t="str">
        <f t="shared" si="2"/>
        <v/>
      </c>
      <c r="O161" t="str">
        <f>IF(ISNUMBER(G161),G161*References!$W$3,"")</f>
        <v/>
      </c>
    </row>
    <row r="162" spans="1:15" ht="15.5" x14ac:dyDescent="0.35">
      <c r="A162" s="2" t="str">
        <f>IF(Worksheet!I171="","",References!$A$47)</f>
        <v/>
      </c>
      <c r="B162" s="2" t="str">
        <f>LEFT(A162,4)</f>
        <v/>
      </c>
      <c r="C162" s="99">
        <f>Worksheet!G171</f>
        <v>0</v>
      </c>
      <c r="D162" s="99">
        <f>Worksheet!I171</f>
        <v>0</v>
      </c>
      <c r="E162" s="99">
        <f>Worksheet!K171</f>
        <v>0</v>
      </c>
      <c r="F162" s="101" t="str">
        <f>IF(A162="","",G162*1000)</f>
        <v/>
      </c>
      <c r="G162" s="108" t="str">
        <f>IF(A162="","",References!$T$37)</f>
        <v/>
      </c>
      <c r="H162" s="106" t="e">
        <f>IF(OR(G162="",References!$N$2=0),"",F162/1000*References!$P$16)</f>
        <v>#N/A</v>
      </c>
      <c r="I162" s="100" t="str">
        <f>IF(OR(A162="",C162=0,D162=0,E162=0),"Incomplete",INDEX(References!$B$13:$B$48,MATCH(Calculations!A162,References!$A$13:$A$48,0)))</f>
        <v>Incomplete</v>
      </c>
      <c r="J162" s="33"/>
      <c r="K162" s="159" t="str">
        <f>IF(D162&gt;0,D162*I162,"")</f>
        <v/>
      </c>
      <c r="L162" t="str">
        <f>K162</f>
        <v/>
      </c>
      <c r="N162" t="str">
        <f t="shared" si="2"/>
        <v/>
      </c>
      <c r="O162" t="str">
        <f>IF(ISNUMBER(G162),G162*References!$W$3,"")</f>
        <v/>
      </c>
    </row>
    <row r="163" spans="1:15" ht="15.5" x14ac:dyDescent="0.35">
      <c r="A163" s="2" t="str">
        <f>IF(Worksheet!I172="","",References!$A$47)</f>
        <v/>
      </c>
      <c r="B163" s="2" t="str">
        <f>LEFT(A163,4)</f>
        <v/>
      </c>
      <c r="C163" s="102">
        <f>Worksheet!G172</f>
        <v>0</v>
      </c>
      <c r="D163" s="102">
        <f>Worksheet!I172</f>
        <v>0</v>
      </c>
      <c r="E163" s="102">
        <f>Worksheet!K172</f>
        <v>0</v>
      </c>
      <c r="F163" s="101" t="str">
        <f>IF(A163="","",G163*1000)</f>
        <v/>
      </c>
      <c r="G163" s="108" t="str">
        <f>IF(A163="","",References!$T$37)</f>
        <v/>
      </c>
      <c r="H163" s="106" t="e">
        <f>IF(OR(G163="",References!$N$2=0),"",F163/1000*References!$P$16)</f>
        <v>#N/A</v>
      </c>
      <c r="I163" s="100" t="str">
        <f>IF(OR(A163="",C163=0,D163=0,E163=0),"Incomplete",INDEX(References!$B$13:$B$48,MATCH(Calculations!A163,References!$A$13:$A$48,0)))</f>
        <v>Incomplete</v>
      </c>
      <c r="J163" s="33"/>
      <c r="K163" s="160" t="str">
        <f>IF(D163&gt;0,D163*I163,"")</f>
        <v/>
      </c>
      <c r="L163" t="str">
        <f>K163</f>
        <v/>
      </c>
      <c r="N163" t="str">
        <f t="shared" si="2"/>
        <v/>
      </c>
      <c r="O163" t="str">
        <f>IF(ISNUMBER(G163),G163*References!$W$3,"")</f>
        <v/>
      </c>
    </row>
    <row r="164" spans="1:15" ht="15.5" x14ac:dyDescent="0.35">
      <c r="A164" s="2" t="str">
        <f>IF(Worksheet!I173="","",References!$A$47)</f>
        <v/>
      </c>
      <c r="B164" s="2" t="str">
        <f>LEFT(A164,4)</f>
        <v/>
      </c>
      <c r="C164" s="102">
        <f>Worksheet!G173</f>
        <v>0</v>
      </c>
      <c r="D164" s="102">
        <f>Worksheet!I173</f>
        <v>0</v>
      </c>
      <c r="E164" s="102">
        <f>Worksheet!K173</f>
        <v>0</v>
      </c>
      <c r="F164" s="101" t="str">
        <f>IF(A164="","",G164*1000)</f>
        <v/>
      </c>
      <c r="G164" s="108" t="str">
        <f>IF(A164="","",References!$T$37)</f>
        <v/>
      </c>
      <c r="H164" s="106" t="e">
        <f>IF(OR(G164="",References!$N$2=0),"",F164/1000*References!$P$16)</f>
        <v>#N/A</v>
      </c>
      <c r="I164" s="100" t="str">
        <f>IF(OR(A164="",C164=0,D164=0,E164=0),"Incomplete",INDEX(References!$B$13:$B$48,MATCH(Calculations!A164,References!$A$13:$A$48,0)))</f>
        <v>Incomplete</v>
      </c>
      <c r="J164" s="33"/>
      <c r="K164" s="160" t="str">
        <f>IF(D164&gt;0,D164*I164,"")</f>
        <v/>
      </c>
      <c r="L164" t="str">
        <f>K164</f>
        <v/>
      </c>
      <c r="N164" t="str">
        <f t="shared" si="2"/>
        <v/>
      </c>
      <c r="O164" t="str">
        <f>IF(ISNUMBER(G164),G164*References!$W$3,"")</f>
        <v/>
      </c>
    </row>
    <row r="165" spans="1:15" ht="15.5" x14ac:dyDescent="0.35">
      <c r="A165" s="2" t="str">
        <f>IF(Worksheet!I174="","",References!$A$47)</f>
        <v/>
      </c>
      <c r="B165" s="2" t="str">
        <f>LEFT(A165,4)</f>
        <v/>
      </c>
      <c r="C165" s="102">
        <f>Worksheet!G174</f>
        <v>0</v>
      </c>
      <c r="D165" s="102">
        <f>Worksheet!I174</f>
        <v>0</v>
      </c>
      <c r="E165" s="102">
        <f>Worksheet!K174</f>
        <v>0</v>
      </c>
      <c r="F165" s="101" t="str">
        <f>IF(A165="","",G165*1000)</f>
        <v/>
      </c>
      <c r="G165" s="108" t="str">
        <f>IF(A165="","",References!$T$37)</f>
        <v/>
      </c>
      <c r="H165" s="106" t="e">
        <f>IF(OR(G165="",References!$N$2=0),"",F165/1000*References!$P$16)</f>
        <v>#N/A</v>
      </c>
      <c r="I165" s="100" t="str">
        <f>IF(OR(A165="",C165=0,D165=0,E165=0),"Incomplete",INDEX(References!$B$13:$B$48,MATCH(Calculations!A165,References!$A$13:$A$48,0)))</f>
        <v>Incomplete</v>
      </c>
      <c r="J165" s="33"/>
      <c r="K165" s="160" t="str">
        <f>IF(D165&gt;0,D165*I165,"")</f>
        <v/>
      </c>
      <c r="L165" t="str">
        <f>K165</f>
        <v/>
      </c>
      <c r="N165" t="str">
        <f t="shared" si="2"/>
        <v/>
      </c>
      <c r="O165" t="str">
        <f>IF(ISNUMBER(G165),G165*References!$W$3,"")</f>
        <v/>
      </c>
    </row>
    <row r="166" spans="1:15" ht="5.15" customHeight="1" x14ac:dyDescent="0.35">
      <c r="N166" t="str">
        <f t="shared" si="2"/>
        <v/>
      </c>
      <c r="O166" t="str">
        <f>IF(ISNUMBER(G166),G166*References!$W$3,"")</f>
        <v/>
      </c>
    </row>
    <row r="167" spans="1:15" ht="5.15" customHeight="1" x14ac:dyDescent="0.35">
      <c r="N167" t="str">
        <f t="shared" si="2"/>
        <v/>
      </c>
      <c r="O167" t="str">
        <f>IF(ISNUMBER(G167),G167*References!$W$3,"")</f>
        <v/>
      </c>
    </row>
    <row r="168" spans="1:15" ht="5.15" customHeight="1" x14ac:dyDescent="0.35">
      <c r="N168" t="str">
        <f t="shared" si="2"/>
        <v/>
      </c>
      <c r="O168" t="str">
        <f>IF(ISNUMBER(G168),G168*References!$W$3,"")</f>
        <v/>
      </c>
    </row>
    <row r="169" spans="1:15" ht="29" x14ac:dyDescent="0.35">
      <c r="A169" s="97" t="s">
        <v>51</v>
      </c>
      <c r="B169" s="97"/>
      <c r="C169" s="97" t="s">
        <v>193</v>
      </c>
      <c r="D169" s="97" t="s">
        <v>103</v>
      </c>
      <c r="E169" s="97" t="s">
        <v>102</v>
      </c>
      <c r="F169" s="97" t="s">
        <v>194</v>
      </c>
      <c r="G169" s="97" t="s">
        <v>195</v>
      </c>
      <c r="H169" s="97" t="s">
        <v>196</v>
      </c>
      <c r="I169" s="97" t="s">
        <v>197</v>
      </c>
      <c r="J169" s="87"/>
      <c r="K169" s="97" t="s">
        <v>226</v>
      </c>
      <c r="N169" t="str">
        <f t="shared" si="2"/>
        <v/>
      </c>
      <c r="O169" t="str">
        <f>IF(ISNUMBER(G169),G169*References!$W$3,"")</f>
        <v/>
      </c>
    </row>
    <row r="170" spans="1:15" ht="15.5" x14ac:dyDescent="0.35">
      <c r="A170" s="2" t="str">
        <f>IF(Worksheet!I179="","",References!$A$48)</f>
        <v/>
      </c>
      <c r="B170" s="2" t="str">
        <f>LEFT(A170,4)</f>
        <v/>
      </c>
      <c r="C170" s="99">
        <f>Worksheet!G179</f>
        <v>0</v>
      </c>
      <c r="D170" s="99">
        <f>Worksheet!I179</f>
        <v>0</v>
      </c>
      <c r="E170" s="99">
        <f>Worksheet!K179</f>
        <v>0</v>
      </c>
      <c r="F170" s="101" t="str">
        <f>IF(A170="","",G170*1000)</f>
        <v/>
      </c>
      <c r="G170" s="108" t="str">
        <f>IF(A170="","",References!$T$38)</f>
        <v/>
      </c>
      <c r="H170" s="106" t="e">
        <f>IF(OR(G170="",References!$N$2=0),"",F170/1000*References!$P$16)</f>
        <v>#N/A</v>
      </c>
      <c r="I170" s="100" t="str">
        <f>IF(OR(A170="",C170=0,D170=0,E170=0),"Incomplete",INDEX(References!$B$13:$B$48,MATCH(Calculations!A170,References!$A$13:$A$48,0)))</f>
        <v>Incomplete</v>
      </c>
      <c r="J170" s="33"/>
      <c r="K170" s="159" t="str">
        <f>IF(D170&gt;0,D170*I170,"")</f>
        <v/>
      </c>
      <c r="L170" t="str">
        <f>K170</f>
        <v/>
      </c>
      <c r="N170" t="str">
        <f t="shared" si="2"/>
        <v/>
      </c>
      <c r="O170" t="str">
        <f>IF(ISNUMBER(G170),G170*References!$W$3,"")</f>
        <v/>
      </c>
    </row>
    <row r="171" spans="1:15" ht="15.5" x14ac:dyDescent="0.35">
      <c r="A171" s="2" t="str">
        <f>IF(Worksheet!I180="","",References!$A$48)</f>
        <v/>
      </c>
      <c r="B171" s="2" t="str">
        <f>LEFT(A171,4)</f>
        <v/>
      </c>
      <c r="C171" s="102">
        <f>Worksheet!G180</f>
        <v>0</v>
      </c>
      <c r="D171" s="102">
        <f>Worksheet!I180</f>
        <v>0</v>
      </c>
      <c r="E171" s="102">
        <f>Worksheet!K180</f>
        <v>0</v>
      </c>
      <c r="F171" s="101" t="str">
        <f>IF(A171="","",G171*1000)</f>
        <v/>
      </c>
      <c r="G171" s="108" t="str">
        <f>IF(A171="","",References!$T$38)</f>
        <v/>
      </c>
      <c r="H171" s="106" t="e">
        <f>IF(OR(G171="",References!$N$2=0),"",F171/1000*References!$P$16)</f>
        <v>#N/A</v>
      </c>
      <c r="I171" s="100" t="str">
        <f>IF(OR(A171="",C171=0,D171=0,E171=0),"Incomplete",INDEX(References!$B$13:$B$48,MATCH(Calculations!A171,References!$A$13:$A$48,0)))</f>
        <v>Incomplete</v>
      </c>
      <c r="J171" s="33"/>
      <c r="K171" s="160" t="str">
        <f>IF(D171&gt;0,D171*I171,"")</f>
        <v/>
      </c>
      <c r="L171" t="str">
        <f>K171</f>
        <v/>
      </c>
      <c r="N171" t="str">
        <f t="shared" si="2"/>
        <v/>
      </c>
      <c r="O171" t="str">
        <f>IF(ISNUMBER(G171),G171*References!$W$3,"")</f>
        <v/>
      </c>
    </row>
    <row r="172" spans="1:15" ht="15.5" x14ac:dyDescent="0.35">
      <c r="A172" s="2" t="str">
        <f>IF(Worksheet!I181="","",References!$A$48)</f>
        <v/>
      </c>
      <c r="B172" s="2" t="str">
        <f>LEFT(A172,4)</f>
        <v/>
      </c>
      <c r="C172" s="102">
        <f>Worksheet!G181</f>
        <v>0</v>
      </c>
      <c r="D172" s="102">
        <f>Worksheet!I181</f>
        <v>0</v>
      </c>
      <c r="E172" s="102">
        <f>Worksheet!K181</f>
        <v>0</v>
      </c>
      <c r="F172" s="101" t="str">
        <f>IF(A172="","",G172*1000)</f>
        <v/>
      </c>
      <c r="G172" s="108" t="str">
        <f>IF(A172="","",References!$T$38)</f>
        <v/>
      </c>
      <c r="H172" s="106" t="e">
        <f>IF(OR(G172="",References!$N$2=0),"",F172/1000*References!$P$16)</f>
        <v>#N/A</v>
      </c>
      <c r="I172" s="100" t="str">
        <f>IF(OR(A172="",C172=0,D172=0,E172=0),"Incomplete",INDEX(References!$B$13:$B$48,MATCH(Calculations!A172,References!$A$13:$A$48,0)))</f>
        <v>Incomplete</v>
      </c>
      <c r="J172" s="33"/>
      <c r="K172" s="160" t="str">
        <f>IF(D172&gt;0,D172*I172,"")</f>
        <v/>
      </c>
      <c r="L172" t="str">
        <f>K172</f>
        <v/>
      </c>
      <c r="N172" t="str">
        <f t="shared" si="2"/>
        <v/>
      </c>
      <c r="O172" t="str">
        <f>IF(ISNUMBER(G172),G172*References!$W$3,"")</f>
        <v/>
      </c>
    </row>
    <row r="173" spans="1:15" ht="15.5" x14ac:dyDescent="0.35">
      <c r="A173" s="2" t="str">
        <f>IF(Worksheet!I182="","",References!$A$48)</f>
        <v/>
      </c>
      <c r="B173" s="2" t="str">
        <f>LEFT(A173,4)</f>
        <v/>
      </c>
      <c r="C173" s="102">
        <f>Worksheet!G182</f>
        <v>0</v>
      </c>
      <c r="D173" s="102">
        <f>Worksheet!I182</f>
        <v>0</v>
      </c>
      <c r="E173" s="102">
        <f>Worksheet!K182</f>
        <v>0</v>
      </c>
      <c r="F173" s="101" t="str">
        <f>IF(A173="","",G173*1000)</f>
        <v/>
      </c>
      <c r="G173" s="108" t="str">
        <f>IF(A173="","",References!$T$38)</f>
        <v/>
      </c>
      <c r="H173" s="106" t="e">
        <f>IF(OR(G173="",References!$N$2=0),"",F173/1000*References!$P$16)</f>
        <v>#N/A</v>
      </c>
      <c r="I173" s="100" t="str">
        <f>IF(OR(A173="",C173=0,D173=0,E173=0),"Incomplete",INDEX(References!$B$13:$B$48,MATCH(Calculations!A173,References!$A$13:$A$48,0)))</f>
        <v>Incomplete</v>
      </c>
      <c r="J173" s="33"/>
      <c r="K173" s="160" t="str">
        <f>IF(D173&gt;0,D173*I173,"")</f>
        <v/>
      </c>
      <c r="L173" t="str">
        <f>K173</f>
        <v/>
      </c>
      <c r="N173" t="str">
        <f t="shared" si="2"/>
        <v/>
      </c>
      <c r="O173" t="str">
        <f>IF(ISNUMBER(G173),G173*References!$W$3,"")</f>
        <v/>
      </c>
    </row>
    <row r="174" spans="1:15" ht="9" customHeight="1" x14ac:dyDescent="0.35">
      <c r="N174" t="str">
        <f t="shared" si="2"/>
        <v/>
      </c>
      <c r="O174" t="str">
        <f>IF(ISNUMBER(G174),G174*References!$W$3,"")</f>
        <v/>
      </c>
    </row>
    <row r="175" spans="1:15" ht="9" customHeight="1" x14ac:dyDescent="0.35">
      <c r="N175" t="str">
        <f t="shared" si="2"/>
        <v/>
      </c>
      <c r="O175" t="str">
        <f>IF(ISNUMBER(G175),G175*References!$W$3,"")</f>
        <v/>
      </c>
    </row>
    <row r="176" spans="1:15" ht="9" customHeight="1" x14ac:dyDescent="0.35">
      <c r="N176" t="str">
        <f t="shared" si="2"/>
        <v/>
      </c>
      <c r="O176" t="str">
        <f>IF(ISNUMBER(G176),G176*References!$W$3,"")</f>
        <v/>
      </c>
    </row>
    <row r="177" spans="1:15" ht="29" x14ac:dyDescent="0.35">
      <c r="A177" s="97" t="s">
        <v>51</v>
      </c>
      <c r="B177" s="97"/>
      <c r="C177" s="97" t="s">
        <v>193</v>
      </c>
      <c r="D177" s="97" t="s">
        <v>103</v>
      </c>
      <c r="E177" s="97" t="s">
        <v>102</v>
      </c>
      <c r="F177" s="97" t="s">
        <v>194</v>
      </c>
      <c r="G177" s="97" t="s">
        <v>195</v>
      </c>
      <c r="H177" s="97" t="s">
        <v>196</v>
      </c>
      <c r="I177" s="97" t="s">
        <v>197</v>
      </c>
      <c r="J177" s="87"/>
      <c r="K177" s="97" t="s">
        <v>226</v>
      </c>
      <c r="N177" t="str">
        <f t="shared" si="2"/>
        <v/>
      </c>
      <c r="O177" t="str">
        <f>IF(ISNUMBER(G177),G177*References!$W$3,"")</f>
        <v/>
      </c>
    </row>
    <row r="178" spans="1:15" ht="15.5" x14ac:dyDescent="0.35">
      <c r="A178" s="2" t="str">
        <f>IF(Worksheet!I187="","",References!$A$49)</f>
        <v/>
      </c>
      <c r="B178" s="2" t="str">
        <f>LEFT(A178,4)</f>
        <v/>
      </c>
      <c r="C178" s="99">
        <f>Worksheet!G187</f>
        <v>0</v>
      </c>
      <c r="D178" s="99">
        <f>Worksheet!I187</f>
        <v>0</v>
      </c>
      <c r="E178" s="99">
        <f>Worksheet!K187</f>
        <v>0</v>
      </c>
      <c r="F178" s="101" t="str">
        <f>IF(A178="","",G178*1000)</f>
        <v/>
      </c>
      <c r="G178" s="108" t="str">
        <f>IF(A178="","",References!$T$39)</f>
        <v/>
      </c>
      <c r="H178" s="106" t="e">
        <f>IF(OR(G178="",References!$N$2=0),"",F178/1000*References!$P$16)</f>
        <v>#N/A</v>
      </c>
      <c r="I178" s="100" t="str">
        <f>IF(OR(A178="",C178=0,D178=0,E178=0),"Incomplete",INDEX(References!$B$13:$B$50,MATCH(Calculations!A178,References!$A$13:$A$50,0)))</f>
        <v>Incomplete</v>
      </c>
      <c r="J178" s="33"/>
      <c r="K178" s="159" t="str">
        <f>IF(D178&gt;0,D178*I178,"")</f>
        <v/>
      </c>
      <c r="L178" t="str">
        <f>K178</f>
        <v/>
      </c>
      <c r="N178" t="str">
        <f t="shared" si="2"/>
        <v/>
      </c>
      <c r="O178" t="str">
        <f>IF(ISNUMBER(G178),G178*References!$W$3,"")</f>
        <v/>
      </c>
    </row>
    <row r="179" spans="1:15" ht="15.5" x14ac:dyDescent="0.35">
      <c r="A179" s="2" t="str">
        <f>IF(Worksheet!I188="","",References!$A$49)</f>
        <v/>
      </c>
      <c r="B179" s="2" t="str">
        <f>LEFT(A179,4)</f>
        <v/>
      </c>
      <c r="C179" s="99">
        <f>Worksheet!G188</f>
        <v>0</v>
      </c>
      <c r="D179" s="99">
        <f>Worksheet!I188</f>
        <v>0</v>
      </c>
      <c r="E179" s="99">
        <f>Worksheet!K188</f>
        <v>0</v>
      </c>
      <c r="F179" s="101" t="str">
        <f>IF(A179="","",G179*1000)</f>
        <v/>
      </c>
      <c r="G179" s="108" t="str">
        <f>IF(A179="","",References!$T$39)</f>
        <v/>
      </c>
      <c r="H179" s="106" t="e">
        <f>IF(OR(G179="",References!$N$2=0),"",F179/1000*References!$P$16)</f>
        <v>#N/A</v>
      </c>
      <c r="I179" s="100" t="str">
        <f>IF(OR(A179="",C179=0,D179=0,E179=0),"Incomplete",INDEX(References!$B$13:$B$50,MATCH(Calculations!A179,References!$A$13:$A$50,0)))</f>
        <v>Incomplete</v>
      </c>
      <c r="J179" s="33"/>
      <c r="K179" s="160" t="str">
        <f>IF(D179&gt;0,D179*I179,"")</f>
        <v/>
      </c>
      <c r="L179" t="str">
        <f>K179</f>
        <v/>
      </c>
      <c r="N179" t="str">
        <f t="shared" si="2"/>
        <v/>
      </c>
      <c r="O179" t="str">
        <f>IF(ISNUMBER(G179),G179*References!$W$3,"")</f>
        <v/>
      </c>
    </row>
    <row r="180" spans="1:15" ht="15.5" x14ac:dyDescent="0.35">
      <c r="A180" s="2" t="str">
        <f>IF(Worksheet!I189="","",References!$A$49)</f>
        <v/>
      </c>
      <c r="B180" s="2" t="str">
        <f>LEFT(A180,4)</f>
        <v/>
      </c>
      <c r="C180" s="99">
        <f>Worksheet!G189</f>
        <v>0</v>
      </c>
      <c r="D180" s="99">
        <f>Worksheet!I189</f>
        <v>0</v>
      </c>
      <c r="E180" s="99">
        <f>Worksheet!K189</f>
        <v>0</v>
      </c>
      <c r="F180" s="101" t="str">
        <f>IF(A180="","",G180*1000)</f>
        <v/>
      </c>
      <c r="G180" s="108" t="str">
        <f>IF(A180="","",References!$T$39)</f>
        <v/>
      </c>
      <c r="H180" s="106" t="e">
        <f>IF(OR(G180="",References!$N$2=0),"",F180/1000*References!$P$16)</f>
        <v>#N/A</v>
      </c>
      <c r="I180" s="100" t="str">
        <f>IF(OR(A180="",C180=0,D180=0,E180=0),"Incomplete",INDEX(References!$B$13:$B$50,MATCH(Calculations!A180,References!$A$13:$A$50,0)))</f>
        <v>Incomplete</v>
      </c>
      <c r="J180" s="33"/>
      <c r="K180" s="160" t="str">
        <f>IF(D180&gt;0,D180*I180,"")</f>
        <v/>
      </c>
      <c r="L180" t="str">
        <f>K180</f>
        <v/>
      </c>
      <c r="N180" t="str">
        <f t="shared" si="2"/>
        <v/>
      </c>
      <c r="O180" t="str">
        <f>IF(ISNUMBER(G180),G180*References!$W$3,"")</f>
        <v/>
      </c>
    </row>
    <row r="181" spans="1:15" ht="15.5" x14ac:dyDescent="0.35">
      <c r="A181" s="2" t="str">
        <f>IF(Worksheet!I190="","",References!$A$49)</f>
        <v/>
      </c>
      <c r="B181" s="2" t="str">
        <f>LEFT(A181,4)</f>
        <v/>
      </c>
      <c r="C181" s="99">
        <f>Worksheet!G190</f>
        <v>0</v>
      </c>
      <c r="D181" s="99">
        <f>Worksheet!I190</f>
        <v>0</v>
      </c>
      <c r="E181" s="99">
        <f>Worksheet!K190</f>
        <v>0</v>
      </c>
      <c r="F181" s="101" t="str">
        <f>IF(A181="","",G181*1000)</f>
        <v/>
      </c>
      <c r="G181" s="108" t="str">
        <f>IF(A181="","",References!$T$39)</f>
        <v/>
      </c>
      <c r="H181" s="106" t="e">
        <f>IF(OR(G181="",References!$N$2=0),"",F181/1000*References!$P$16)</f>
        <v>#N/A</v>
      </c>
      <c r="I181" s="100" t="str">
        <f>IF(OR(A181="",C181=0,D181=0,E181=0),"Incomplete",INDEX(References!$B$13:$B$50,MATCH(Calculations!A181,References!$A$13:$A$50,0)))</f>
        <v>Incomplete</v>
      </c>
      <c r="J181" s="33"/>
      <c r="K181" s="160" t="str">
        <f>IF(D181&gt;0,D181*I181,"")</f>
        <v/>
      </c>
      <c r="L181" t="str">
        <f>K181</f>
        <v/>
      </c>
      <c r="N181" t="str">
        <f t="shared" si="2"/>
        <v/>
      </c>
      <c r="O181" t="str">
        <f>IF(ISNUMBER(G181),G181*References!$W$3,"")</f>
        <v/>
      </c>
    </row>
    <row r="182" spans="1:15" ht="6" customHeight="1" x14ac:dyDescent="0.35">
      <c r="N182" t="str">
        <f t="shared" si="2"/>
        <v/>
      </c>
      <c r="O182" t="str">
        <f>IF(ISNUMBER(G182),G182*References!$W$3,"")</f>
        <v/>
      </c>
    </row>
    <row r="183" spans="1:15" ht="6" customHeight="1" x14ac:dyDescent="0.35">
      <c r="N183" t="str">
        <f t="shared" si="2"/>
        <v/>
      </c>
      <c r="O183" t="str">
        <f>IF(ISNUMBER(G183),G183*References!$W$3,"")</f>
        <v/>
      </c>
    </row>
    <row r="184" spans="1:15" ht="6" customHeight="1" x14ac:dyDescent="0.35">
      <c r="N184" t="str">
        <f t="shared" si="2"/>
        <v/>
      </c>
      <c r="O184" t="str">
        <f>IF(ISNUMBER(G184),G184*References!$W$3,"")</f>
        <v/>
      </c>
    </row>
    <row r="185" spans="1:15" ht="29" x14ac:dyDescent="0.35">
      <c r="A185" s="97" t="s">
        <v>51</v>
      </c>
      <c r="B185" s="97"/>
      <c r="C185" s="97" t="s">
        <v>193</v>
      </c>
      <c r="D185" s="97" t="s">
        <v>103</v>
      </c>
      <c r="E185" s="97" t="s">
        <v>102</v>
      </c>
      <c r="F185" s="97" t="s">
        <v>194</v>
      </c>
      <c r="G185" s="97" t="s">
        <v>195</v>
      </c>
      <c r="H185" s="97" t="s">
        <v>196</v>
      </c>
      <c r="I185" s="97" t="s">
        <v>197</v>
      </c>
      <c r="J185" s="87"/>
      <c r="K185" s="97" t="s">
        <v>226</v>
      </c>
      <c r="N185" t="str">
        <f t="shared" si="2"/>
        <v/>
      </c>
      <c r="O185" t="str">
        <f>IF(ISNUMBER(G185),G185*References!$W$3,"")</f>
        <v/>
      </c>
    </row>
    <row r="186" spans="1:15" ht="15.5" x14ac:dyDescent="0.35">
      <c r="A186" s="2" t="str">
        <f>IF(Worksheet!I195="","",References!$A$50)</f>
        <v/>
      </c>
      <c r="B186" s="2" t="str">
        <f>LEFT(A186,4)</f>
        <v/>
      </c>
      <c r="C186" s="99">
        <f>Worksheet!G195</f>
        <v>0</v>
      </c>
      <c r="D186" s="99">
        <f>Worksheet!I195</f>
        <v>0</v>
      </c>
      <c r="E186" s="99">
        <f>Worksheet!K195</f>
        <v>0</v>
      </c>
      <c r="F186" s="101" t="str">
        <f>IF(A186="","",G186*1000)</f>
        <v/>
      </c>
      <c r="G186" s="108" t="str">
        <f>IF(A186="","",References!$T$40)</f>
        <v/>
      </c>
      <c r="H186" s="106" t="e">
        <f>IF(OR(G186="",References!$N$2=0),"",F186/1000*References!$P$16)</f>
        <v>#N/A</v>
      </c>
      <c r="I186" s="100" t="str">
        <f>IF(OR(A186="",C186=0,D186=0,E186=0),"Incomplete",INDEX(References!$B$13:$B$50,MATCH(Calculations!A186,References!$A$13:$A$50,0)))</f>
        <v>Incomplete</v>
      </c>
      <c r="J186" s="33"/>
      <c r="K186" s="159" t="str">
        <f>IF(D186&gt;0,D186*I186,"")</f>
        <v/>
      </c>
      <c r="L186" t="str">
        <f>K186</f>
        <v/>
      </c>
      <c r="N186" t="str">
        <f t="shared" si="2"/>
        <v/>
      </c>
      <c r="O186" t="str">
        <f>IF(ISNUMBER(G186),G186*References!$W$3,"")</f>
        <v/>
      </c>
    </row>
    <row r="187" spans="1:15" ht="15.5" x14ac:dyDescent="0.35">
      <c r="A187" s="2" t="str">
        <f>IF(Worksheet!I196="","",References!$A$50)</f>
        <v/>
      </c>
      <c r="B187" s="2" t="str">
        <f>LEFT(A187,4)</f>
        <v/>
      </c>
      <c r="C187" s="99">
        <f>Worksheet!G196</f>
        <v>0</v>
      </c>
      <c r="D187" s="99">
        <f>Worksheet!I196</f>
        <v>0</v>
      </c>
      <c r="E187" s="99">
        <f>Worksheet!K196</f>
        <v>0</v>
      </c>
      <c r="F187" s="101" t="str">
        <f>IF(A187="","",G187*1000)</f>
        <v/>
      </c>
      <c r="G187" s="108" t="str">
        <f>IF(A187="","",References!$T$40)</f>
        <v/>
      </c>
      <c r="H187" s="106" t="e">
        <f>IF(OR(G187="",References!$N$2=0),"",F187/1000*References!$P$16)</f>
        <v>#N/A</v>
      </c>
      <c r="I187" s="100" t="str">
        <f>IF(OR(A187="",C187=0,D187=0,E187=0),"Incomplete",INDEX(References!$B$13:$B$50,MATCH(Calculations!A187,References!$A$13:$A$50,0)))</f>
        <v>Incomplete</v>
      </c>
      <c r="J187" s="33"/>
      <c r="K187" s="160" t="str">
        <f>IF(D187&gt;0,D187*I187,"")</f>
        <v/>
      </c>
      <c r="L187" t="str">
        <f>K187</f>
        <v/>
      </c>
      <c r="N187" t="str">
        <f t="shared" si="2"/>
        <v/>
      </c>
      <c r="O187" t="str">
        <f>IF(ISNUMBER(G187),G187*References!$W$3,"")</f>
        <v/>
      </c>
    </row>
    <row r="188" spans="1:15" ht="15.5" x14ac:dyDescent="0.35">
      <c r="A188" s="2" t="str">
        <f>IF(Worksheet!I197="","",References!$A$50)</f>
        <v/>
      </c>
      <c r="B188" s="2" t="str">
        <f>LEFT(A188,4)</f>
        <v/>
      </c>
      <c r="C188" s="99">
        <f>Worksheet!G197</f>
        <v>0</v>
      </c>
      <c r="D188" s="99">
        <f>Worksheet!I197</f>
        <v>0</v>
      </c>
      <c r="E188" s="99">
        <f>Worksheet!K197</f>
        <v>0</v>
      </c>
      <c r="F188" s="101" t="str">
        <f>IF(A188="","",G188*1000)</f>
        <v/>
      </c>
      <c r="G188" s="108" t="str">
        <f>IF(A188="","",References!$T$40)</f>
        <v/>
      </c>
      <c r="H188" s="106" t="e">
        <f>IF(OR(G188="",References!$N$2=0),"",F188/1000*References!$P$16)</f>
        <v>#N/A</v>
      </c>
      <c r="I188" s="100" t="str">
        <f>IF(OR(A188="",C188=0,D188=0,E188=0),"Incomplete",INDEX(References!$B$13:$B$50,MATCH(Calculations!A188,References!$A$13:$A$50,0)))</f>
        <v>Incomplete</v>
      </c>
      <c r="J188" s="33"/>
      <c r="K188" s="160" t="str">
        <f>IF(D188&gt;0,D188*I188,"")</f>
        <v/>
      </c>
      <c r="L188" t="str">
        <f>K188</f>
        <v/>
      </c>
      <c r="N188" t="str">
        <f t="shared" si="2"/>
        <v/>
      </c>
      <c r="O188" t="str">
        <f>IF(ISNUMBER(G188),G188*References!$W$3,"")</f>
        <v/>
      </c>
    </row>
    <row r="189" spans="1:15" ht="15.5" x14ac:dyDescent="0.35">
      <c r="A189" s="2" t="str">
        <f>IF(Worksheet!I198="","",References!$A$50)</f>
        <v/>
      </c>
      <c r="B189" s="2" t="str">
        <f>LEFT(A189,4)</f>
        <v/>
      </c>
      <c r="C189" s="99">
        <f>Worksheet!G198</f>
        <v>0</v>
      </c>
      <c r="D189" s="99">
        <f>Worksheet!I198</f>
        <v>0</v>
      </c>
      <c r="E189" s="99">
        <f>Worksheet!K198</f>
        <v>0</v>
      </c>
      <c r="F189" s="101" t="str">
        <f>IF(A189="","",G189*1000)</f>
        <v/>
      </c>
      <c r="G189" s="108" t="str">
        <f>IF(A189="","",References!$T$40)</f>
        <v/>
      </c>
      <c r="H189" s="106" t="e">
        <f>IF(OR(G189="",References!$N$2=0),"",F189/1000*References!$P$16)</f>
        <v>#N/A</v>
      </c>
      <c r="I189" s="100" t="str">
        <f>IF(OR(A189="",C189=0,D189=0,E189=0),"Incomplete",INDEX(References!$B$13:$B$50,MATCH(Calculations!A189,References!$A$13:$A$50,0)))</f>
        <v>Incomplete</v>
      </c>
      <c r="J189" s="33"/>
      <c r="K189" s="160" t="str">
        <f>IF(D189&gt;0,D189*I189,"")</f>
        <v/>
      </c>
      <c r="L189" t="str">
        <f>K189</f>
        <v/>
      </c>
      <c r="N189" t="str">
        <f t="shared" si="2"/>
        <v/>
      </c>
      <c r="O189" t="str">
        <f>IF(ISNUMBER(G189),G189*References!$W$3,"")</f>
        <v/>
      </c>
    </row>
    <row r="190" spans="1:15" x14ac:dyDescent="0.35">
      <c r="O190" t="str">
        <f>IF(ISNUMBER(G190),G190*References!$W$3,"")</f>
        <v/>
      </c>
    </row>
    <row r="191" spans="1:15" x14ac:dyDescent="0.35">
      <c r="L191">
        <f>SUM(L2:L190)</f>
        <v>0</v>
      </c>
      <c r="N191">
        <f>SUM(N2:N189)</f>
        <v>0</v>
      </c>
      <c r="O191">
        <f>SUM(O2:O189)</f>
        <v>0</v>
      </c>
    </row>
  </sheetData>
  <pageMargins left="0.7" right="0.7" top="0.75" bottom="0.75" header="0.3" footer="0.3"/>
  <pageSetup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tabColor rgb="FFFF0000"/>
  </sheetPr>
  <dimension ref="A1:AQ232"/>
  <sheetViews>
    <sheetView zoomScale="90" zoomScaleNormal="90" workbookViewId="0">
      <pane xSplit="6" ySplit="1" topLeftCell="G2" activePane="bottomRight" state="frozen"/>
      <selection activeCell="C43" sqref="C43:N43"/>
      <selection pane="topRight" activeCell="C43" sqref="C43:N43"/>
      <selection pane="bottomLeft" activeCell="C43" sqref="C43:N43"/>
      <selection pane="bottomRight" activeCell="D163" sqref="D163"/>
    </sheetView>
  </sheetViews>
  <sheetFormatPr defaultRowHeight="5.15" customHeight="1" x14ac:dyDescent="0.35"/>
  <cols>
    <col min="1" max="1" width="8.81640625" customWidth="1"/>
    <col min="2" max="2" width="11.81640625" hidden="1" customWidth="1"/>
    <col min="3" max="3" width="17.54296875" bestFit="1" customWidth="1"/>
    <col min="4" max="4" width="15.54296875" bestFit="1" customWidth="1"/>
    <col min="5" max="5" width="63.453125" bestFit="1" customWidth="1"/>
    <col min="6" max="6" width="13.453125" bestFit="1" customWidth="1"/>
    <col min="7" max="7" width="16.1796875" bestFit="1" customWidth="1"/>
    <col min="8" max="8" width="16.1796875" customWidth="1"/>
    <col min="9" max="9" width="13.54296875" bestFit="1" customWidth="1"/>
    <col min="10" max="10" width="13.54296875" customWidth="1"/>
    <col min="11" max="11" width="26.81640625" bestFit="1" customWidth="1"/>
    <col min="12" max="13" width="26.81640625" customWidth="1"/>
    <col min="14" max="14" width="9.453125" bestFit="1" customWidth="1"/>
    <col min="15" max="15" width="11.81640625" bestFit="1" customWidth="1"/>
    <col min="16" max="16" width="14.54296875" customWidth="1"/>
    <col min="17" max="17" width="16.453125" customWidth="1"/>
    <col min="18" max="18" width="13.54296875" bestFit="1" customWidth="1"/>
    <col min="19" max="19" width="15.453125" bestFit="1" customWidth="1"/>
    <col min="20" max="20" width="16.453125" bestFit="1" customWidth="1"/>
    <col min="21" max="21" width="18" bestFit="1" customWidth="1"/>
    <col min="22" max="22" width="14" bestFit="1" customWidth="1"/>
    <col min="23" max="23" width="8.81640625" bestFit="1" customWidth="1"/>
    <col min="24" max="24" width="30" bestFit="1" customWidth="1"/>
    <col min="25" max="25" width="21.54296875" bestFit="1" customWidth="1"/>
    <col min="26" max="26" width="26.81640625" bestFit="1" customWidth="1"/>
    <col min="27" max="27" width="21.54296875" customWidth="1"/>
    <col min="28" max="28" width="15.453125" style="6" bestFit="1" customWidth="1"/>
    <col min="29" max="29" width="16.1796875" style="4" customWidth="1"/>
    <col min="30" max="30" width="15.453125" style="6" customWidth="1"/>
    <col min="31" max="31" width="15.453125" style="4" customWidth="1"/>
    <col min="32" max="32" width="0" hidden="1" customWidth="1"/>
    <col min="33" max="33" width="15.54296875" hidden="1" customWidth="1"/>
    <col min="34" max="34" width="10.453125" hidden="1" customWidth="1"/>
    <col min="35" max="35" width="15.1796875" hidden="1" customWidth="1"/>
    <col min="36" max="36" width="10.1796875" hidden="1" customWidth="1"/>
    <col min="37" max="37" width="9.81640625" hidden="1" customWidth="1"/>
    <col min="38" max="38" width="11.54296875" bestFit="1" customWidth="1"/>
    <col min="39" max="39" width="15.453125" bestFit="1" customWidth="1"/>
    <col min="40" max="40" width="17" bestFit="1" customWidth="1"/>
    <col min="41" max="41" width="25.54296875" style="8" bestFit="1" customWidth="1"/>
    <col min="42" max="42" width="20.453125" style="252" customWidth="1"/>
    <col min="43" max="43" width="53.54296875" bestFit="1" customWidth="1"/>
  </cols>
  <sheetData>
    <row r="1" spans="1:43" ht="14.5" x14ac:dyDescent="0.35">
      <c r="A1" t="s">
        <v>11</v>
      </c>
      <c r="B1" t="s">
        <v>12</v>
      </c>
      <c r="C1" t="s">
        <v>13</v>
      </c>
      <c r="D1" t="s">
        <v>14</v>
      </c>
      <c r="E1" t="s">
        <v>15</v>
      </c>
      <c r="F1" t="s">
        <v>16</v>
      </c>
      <c r="G1" t="s">
        <v>17</v>
      </c>
      <c r="H1" t="s">
        <v>52</v>
      </c>
      <c r="I1" t="s">
        <v>18</v>
      </c>
      <c r="J1" t="s">
        <v>59</v>
      </c>
      <c r="K1" t="s">
        <v>19</v>
      </c>
      <c r="L1" t="s">
        <v>9</v>
      </c>
      <c r="M1" t="s">
        <v>10</v>
      </c>
      <c r="N1" t="s">
        <v>29</v>
      </c>
      <c r="O1" t="s">
        <v>54</v>
      </c>
      <c r="P1" t="s">
        <v>20</v>
      </c>
      <c r="Q1" t="s">
        <v>45</v>
      </c>
      <c r="R1" t="s">
        <v>498</v>
      </c>
      <c r="S1" t="s">
        <v>499</v>
      </c>
      <c r="T1" t="s">
        <v>500</v>
      </c>
      <c r="U1" t="s">
        <v>21</v>
      </c>
      <c r="V1" t="s">
        <v>22</v>
      </c>
      <c r="W1" t="s">
        <v>23</v>
      </c>
      <c r="X1" t="s">
        <v>24</v>
      </c>
      <c r="Y1" t="s">
        <v>25</v>
      </c>
      <c r="Z1" t="s">
        <v>43</v>
      </c>
      <c r="AA1" t="s">
        <v>44</v>
      </c>
      <c r="AB1" s="5" t="s">
        <v>46</v>
      </c>
      <c r="AC1" s="3" t="s">
        <v>26</v>
      </c>
      <c r="AD1" s="5" t="s">
        <v>48</v>
      </c>
      <c r="AE1" s="3" t="s">
        <v>47</v>
      </c>
      <c r="AF1" t="s">
        <v>27</v>
      </c>
      <c r="AG1" t="s">
        <v>28</v>
      </c>
      <c r="AH1" t="s">
        <v>30</v>
      </c>
      <c r="AI1" t="s">
        <v>31</v>
      </c>
      <c r="AJ1" t="s">
        <v>32</v>
      </c>
      <c r="AK1" t="s">
        <v>33</v>
      </c>
      <c r="AL1" s="254" t="s">
        <v>456</v>
      </c>
      <c r="AM1" s="254" t="s">
        <v>457</v>
      </c>
      <c r="AN1" t="s">
        <v>34</v>
      </c>
      <c r="AO1" s="7" t="s">
        <v>70</v>
      </c>
      <c r="AP1" s="251" t="s">
        <v>250</v>
      </c>
      <c r="AQ1" t="s">
        <v>185</v>
      </c>
    </row>
    <row r="2" spans="1:43" ht="5.15" customHeight="1" x14ac:dyDescent="0.35">
      <c r="AB2" s="5"/>
      <c r="AC2" s="3"/>
      <c r="AD2" s="5"/>
      <c r="AE2" s="3"/>
      <c r="AO2" s="7"/>
      <c r="AP2" s="251"/>
    </row>
    <row r="3" spans="1:43" ht="5.15" customHeight="1" x14ac:dyDescent="0.35">
      <c r="AB3" s="5"/>
      <c r="AC3" s="3"/>
      <c r="AD3" s="5"/>
      <c r="AE3" s="3"/>
      <c r="AO3" s="7"/>
      <c r="AP3" s="251"/>
    </row>
    <row r="4" spans="1:43" ht="5.15" customHeight="1" x14ac:dyDescent="0.35">
      <c r="AB4" s="5"/>
      <c r="AC4" s="3"/>
      <c r="AD4" s="5"/>
      <c r="AE4" s="3"/>
      <c r="AO4" s="7"/>
      <c r="AP4" s="251"/>
    </row>
    <row r="5" spans="1:43" ht="5.15" customHeight="1" x14ac:dyDescent="0.35">
      <c r="AB5" s="5"/>
      <c r="AC5" s="3"/>
      <c r="AD5" s="5"/>
      <c r="AE5" s="3"/>
      <c r="AO5" s="7"/>
      <c r="AP5" s="251"/>
    </row>
    <row r="6" spans="1:43" ht="5.15" customHeight="1" x14ac:dyDescent="0.35">
      <c r="AB6" s="5"/>
      <c r="AC6" s="3"/>
      <c r="AD6" s="5"/>
      <c r="AE6" s="3"/>
      <c r="AO6" s="7"/>
      <c r="AP6" s="251"/>
    </row>
    <row r="7" spans="1:43" ht="5.15" customHeight="1" x14ac:dyDescent="0.35">
      <c r="AB7" s="5"/>
      <c r="AC7" s="3"/>
      <c r="AD7" s="5"/>
      <c r="AE7" s="3"/>
      <c r="AO7" s="7"/>
      <c r="AP7" s="251"/>
    </row>
    <row r="8" spans="1:43" ht="5.15" customHeight="1" x14ac:dyDescent="0.35">
      <c r="AB8" s="5"/>
      <c r="AC8" s="3"/>
      <c r="AD8" s="5"/>
      <c r="AE8" s="3"/>
      <c r="AO8" s="7"/>
      <c r="AP8" s="251"/>
    </row>
    <row r="9" spans="1:43" ht="5.15" customHeight="1" x14ac:dyDescent="0.35">
      <c r="AB9" s="5"/>
      <c r="AC9" s="3"/>
      <c r="AD9" s="5"/>
      <c r="AE9" s="3"/>
      <c r="AO9" s="7"/>
      <c r="AP9" s="251"/>
    </row>
    <row r="10" spans="1:43" ht="5.15" customHeight="1" x14ac:dyDescent="0.35">
      <c r="AB10" s="5"/>
      <c r="AC10" s="3"/>
      <c r="AD10" s="5"/>
      <c r="AE10" s="3"/>
      <c r="AO10" s="7"/>
      <c r="AP10" s="251"/>
    </row>
    <row r="11" spans="1:43" ht="14.5" customHeight="1" x14ac:dyDescent="0.35">
      <c r="C11" t="str">
        <f>IF(OR(Worksheet!I11="",Worksheet!G11=""),"","Lighting")</f>
        <v/>
      </c>
      <c r="D11" t="str">
        <f>IF(C11="","","LED/Solid State")</f>
        <v/>
      </c>
      <c r="E11" t="str">
        <f>IF(C11="","",INDEX(References!$I$13:$I$48,MATCH(Calculations!A2,References!$G$13:$G$48,0)))</f>
        <v/>
      </c>
      <c r="F11" t="str">
        <f>IF(C11="","",Calculations!A2)</f>
        <v/>
      </c>
      <c r="G11" t="str">
        <f>IF(C11="","",Worksheet!I11)</f>
        <v/>
      </c>
      <c r="H11" t="str">
        <f>IF(OR(C11="",Worksheet!M11=""),"",Worksheet!M11)</f>
        <v/>
      </c>
      <c r="I11" t="str">
        <f>IF(C11="","",Application!$N$40)</f>
        <v/>
      </c>
      <c r="J11" t="str">
        <f>IF(C11="","",Worksheet!G11)</f>
        <v/>
      </c>
      <c r="K11" t="str">
        <f>IF(Worksheet!I11="","",Worksheet!K11)</f>
        <v/>
      </c>
      <c r="L11" t="str">
        <f>IF(C11="","",IF(OR(Worksheet!O11="Standard",Worksheet!O11="Premium"),Worksheet!Q11,Worksheet!O11))</f>
        <v/>
      </c>
      <c r="M11" t="str">
        <f>IF(C11="","",Worksheet!S11)</f>
        <v/>
      </c>
      <c r="N11" t="str">
        <f>IF(C11="","",References!$P$16)</f>
        <v/>
      </c>
      <c r="O11" t="str">
        <f>IF(C11="","",Calculations!F2)</f>
        <v/>
      </c>
      <c r="P11" s="261" t="str">
        <f>IF(D11="","",Calculations!G2)</f>
        <v/>
      </c>
      <c r="Q11" s="262" t="str">
        <f>IF(C11="","",Calculations!H2)</f>
        <v/>
      </c>
      <c r="R11" s="260" t="str">
        <f>IF(C11="","",1)</f>
        <v/>
      </c>
      <c r="S11" s="264" t="str">
        <f>IF(P11="","",P11*R11*U11)</f>
        <v/>
      </c>
      <c r="T11" s="262" t="str">
        <f>IF(Q11="","",Q11*R11)</f>
        <v/>
      </c>
      <c r="U11" t="str">
        <f>IF(C11="","",INDEX(References!$W$3:$W$48,MATCH($F11,References!$V$3:$V$48,0)))</f>
        <v/>
      </c>
      <c r="V11" t="str">
        <f>IF(D11="","",INDEX(References!$Z$3:$Z$48,MATCH($F11,References!$V$3:$V$48,0)))</f>
        <v/>
      </c>
      <c r="W11" t="str">
        <f>IF(E11="","",INDEX(References!$AA$3:$AA$48,MATCH($F11,References!$V$3:$V$48,0)))</f>
        <v/>
      </c>
      <c r="X11" t="str">
        <f>IF(F11="","",INDEX(References!$AB$3:$AB$48,MATCH($F11,References!$V$3:$V$48,0)))</f>
        <v/>
      </c>
      <c r="Y11" t="str">
        <f>IF(G11="","",INDEX(References!$AC$3:$AC$48,MATCH($F11,References!$V$3:$V$48,0)))</f>
        <v/>
      </c>
      <c r="Z11" s="117" t="str">
        <f>IF(I11="","",INDEX(References!$X$3:$X$48,MATCH($F11,References!$V$3:$V$48,0)))</f>
        <v/>
      </c>
      <c r="AA11" s="117" t="str">
        <f>IF(I11="","",INDEX(References!$Y$3:$Y$48,MATCH($F11,References!$V$3:$V$48,0)))</f>
        <v/>
      </c>
      <c r="AB11" s="264" t="str">
        <f>IF(P11="","",(P11*Z11*U11)/(1-X11)*((1-V11)*(1+W11)))</f>
        <v/>
      </c>
      <c r="AC11" s="255" t="str">
        <f>IF(Q11="","",((Q11*AA11)/(1-Y11)*((1-V11)*(1+W11))))</f>
        <v/>
      </c>
      <c r="AD11" s="264" t="str">
        <f>IF(AB11="","",AB11*G11)</f>
        <v/>
      </c>
      <c r="AE11" s="262" t="str">
        <f>IF(AC11="","",AC11*G11)</f>
        <v/>
      </c>
      <c r="AL11" t="str">
        <f>IF(AE11="","",AE11*References!$O$22)</f>
        <v/>
      </c>
      <c r="AM11" t="str">
        <f>IF(AE11="","",AE11*References!$O$26)</f>
        <v/>
      </c>
      <c r="AN11" t="str">
        <f>IF(C11="","",AO11/G11)</f>
        <v/>
      </c>
      <c r="AO11" s="8" t="str">
        <f>IF(OR(J11=0,G11=""),"",Admin!C5)</f>
        <v/>
      </c>
      <c r="AP11" s="252" t="str">
        <f>IF(C11="","",Development!$A$4&amp;"_"&amp;Development!$A$5)</f>
        <v/>
      </c>
    </row>
    <row r="12" spans="1:43" ht="14.5" customHeight="1" x14ac:dyDescent="0.35">
      <c r="C12" t="str">
        <f>IF(OR(Worksheet!I12="",Worksheet!G12=""),"","Lighting")</f>
        <v/>
      </c>
      <c r="D12" t="str">
        <f>IF(C12="","","LED/Solid State")</f>
        <v/>
      </c>
      <c r="E12" t="str">
        <f>IF(C12="","",INDEX(References!$I$13:$I$48,MATCH(Calculations!A3,References!$G$13:$G$48,0)))</f>
        <v/>
      </c>
      <c r="F12" t="str">
        <f>IF(C12="","",Calculations!A3)</f>
        <v/>
      </c>
      <c r="G12" t="str">
        <f>IF(C12="","",Worksheet!I12)</f>
        <v/>
      </c>
      <c r="H12" t="str">
        <f>IF(OR(C12="",Worksheet!M12=""),"",Worksheet!M12)</f>
        <v/>
      </c>
      <c r="I12" t="str">
        <f>IF(C12="","",Application!$N$40)</f>
        <v/>
      </c>
      <c r="J12" t="str">
        <f>IF(C12="","",Worksheet!G12)</f>
        <v/>
      </c>
      <c r="K12" t="str">
        <f>IF(Worksheet!I12="","",Worksheet!K12)</f>
        <v/>
      </c>
      <c r="L12" t="str">
        <f>IF(C12="","",IF(OR(Worksheet!O12="Standard",Worksheet!O12="Premium"),Worksheet!Q12,Worksheet!O12))</f>
        <v/>
      </c>
      <c r="M12" t="str">
        <f>IF(C12="","",Worksheet!S12)</f>
        <v/>
      </c>
      <c r="N12" t="str">
        <f>IF(C12="","",References!$P$16)</f>
        <v/>
      </c>
      <c r="O12" t="str">
        <f>IF(C12="","",Calculations!F3)</f>
        <v/>
      </c>
      <c r="P12" s="261" t="str">
        <f>IF(D12="","",Calculations!G3)</f>
        <v/>
      </c>
      <c r="Q12" s="262" t="str">
        <f>IF(C12="","",Calculations!H3)</f>
        <v/>
      </c>
      <c r="R12" s="260" t="str">
        <f>IF(C12="","",1)</f>
        <v/>
      </c>
      <c r="S12" s="264" t="str">
        <f>IF(P12="","",P12*R12*U12)</f>
        <v/>
      </c>
      <c r="T12" s="262" t="str">
        <f>IF(Q12="","",Q12*R12)</f>
        <v/>
      </c>
      <c r="U12" t="str">
        <f>IF(C12="","",INDEX(References!$W$3:$W$48,MATCH($F12,References!$V$3:$V$48,0)))</f>
        <v/>
      </c>
      <c r="V12" t="str">
        <f>IF(D12="","",INDEX(References!$Z$3:$Z$48,MATCH($F12,References!$V$3:$V$48,0)))</f>
        <v/>
      </c>
      <c r="W12" t="str">
        <f>IF(E12="","",INDEX(References!$AA$3:$AA$48,MATCH($F12,References!$V$3:$V$48,0)))</f>
        <v/>
      </c>
      <c r="X12" t="str">
        <f>IF(F12="","",INDEX(References!$AB$3:$AB$48,MATCH($F12,References!$V$3:$V$48,0)))</f>
        <v/>
      </c>
      <c r="Y12" t="str">
        <f>IF(G12="","",INDEX(References!$AC$3:$AC$48,MATCH($F12,References!$V$3:$V$48,0)))</f>
        <v/>
      </c>
      <c r="Z12" s="117" t="str">
        <f>IF(I12="","",INDEX(References!$X$3:$X$48,MATCH($F12,References!$V$3:$V$48,0)))</f>
        <v/>
      </c>
      <c r="AA12" s="117" t="str">
        <f>IF(I12="","",INDEX(References!$Y$3:$Y$48,MATCH($F12,References!$V$3:$V$48,0)))</f>
        <v/>
      </c>
      <c r="AB12" s="264" t="str">
        <f>IF(P12="","",(P12*Z12*U12)/(1-X12)*((1-V12)*(1+W12)))</f>
        <v/>
      </c>
      <c r="AC12" s="255" t="str">
        <f>IF(Q12="","",((Q12*AA12)/(1-Y12)*((1-V12)*(1+W12))))</f>
        <v/>
      </c>
      <c r="AD12" s="264" t="str">
        <f>IF(AB12="","",AB12*G12)</f>
        <v/>
      </c>
      <c r="AE12" s="262" t="str">
        <f>IF(AC12="","",AC12*G12)</f>
        <v/>
      </c>
      <c r="AL12" t="str">
        <f>IF(AE12="","",AE12*References!$O$22)</f>
        <v/>
      </c>
      <c r="AM12" t="str">
        <f>IF(AE12="","",AE12*References!$O$26)</f>
        <v/>
      </c>
      <c r="AN12" t="str">
        <f>IF(C12="","",AO12/G12)</f>
        <v/>
      </c>
      <c r="AO12" s="8" t="str">
        <f>IF(OR(J12=0,G12=""),"",Admin!C6)</f>
        <v/>
      </c>
      <c r="AP12" s="252" t="str">
        <f>IF(C12="","",Development!$A$4&amp;"_"&amp;Development!$A$5)</f>
        <v/>
      </c>
    </row>
    <row r="13" spans="1:43" ht="14.5" customHeight="1" x14ac:dyDescent="0.35">
      <c r="C13" t="str">
        <f>IF(OR(Worksheet!I13="",Worksheet!G13=""),"","Lighting")</f>
        <v/>
      </c>
      <c r="D13" t="str">
        <f>IF(C13="","","LED/Solid State")</f>
        <v/>
      </c>
      <c r="E13" t="str">
        <f>IF(C13="","",INDEX(References!$I$13:$I$48,MATCH(Calculations!A4,References!$G$13:$G$48,0)))</f>
        <v/>
      </c>
      <c r="F13" t="str">
        <f>IF(C13="","",Calculations!A4)</f>
        <v/>
      </c>
      <c r="G13" t="str">
        <f>IF(C13="","",Worksheet!I13)</f>
        <v/>
      </c>
      <c r="H13" t="str">
        <f>IF(OR(C13="",Worksheet!M13=""),"",Worksheet!M13)</f>
        <v/>
      </c>
      <c r="I13" t="str">
        <f>IF(C13="","",Application!$N$40)</f>
        <v/>
      </c>
      <c r="J13" t="str">
        <f>IF(C13="","",Worksheet!G13)</f>
        <v/>
      </c>
      <c r="K13" t="str">
        <f>IF(Worksheet!I13="","",Worksheet!K13)</f>
        <v/>
      </c>
      <c r="L13" t="str">
        <f>IF(C13="","",IF(OR(Worksheet!O13="Standard",Worksheet!O13="Premium"),Worksheet!Q13,Worksheet!O13))</f>
        <v/>
      </c>
      <c r="M13" t="str">
        <f>IF(C13="","",Worksheet!S13)</f>
        <v/>
      </c>
      <c r="N13" t="str">
        <f>IF(C13="","",References!$P$16)</f>
        <v/>
      </c>
      <c r="O13" t="str">
        <f>IF(C13="","",Calculations!F4)</f>
        <v/>
      </c>
      <c r="P13" s="261" t="str">
        <f>IF(D13="","",Calculations!G4)</f>
        <v/>
      </c>
      <c r="Q13" s="262" t="str">
        <f>IF(C13="","",Calculations!H4)</f>
        <v/>
      </c>
      <c r="R13" s="260" t="str">
        <f>IF(C13="","",1)</f>
        <v/>
      </c>
      <c r="S13" s="264" t="str">
        <f>IF(P13="","",P13*R13*U13)</f>
        <v/>
      </c>
      <c r="T13" s="262" t="str">
        <f>IF(Q13="","",Q13*R13)</f>
        <v/>
      </c>
      <c r="U13" t="str">
        <f>IF(C13="","",INDEX(References!$W$3:$W$48,MATCH($F13,References!$V$3:$V$48,0)))</f>
        <v/>
      </c>
      <c r="V13" t="str">
        <f>IF(D13="","",INDEX(References!$Z$3:$Z$48,MATCH($F13,References!$V$3:$V$48,0)))</f>
        <v/>
      </c>
      <c r="W13" t="str">
        <f>IF(E13="","",INDEX(References!$AA$3:$AA$48,MATCH($F13,References!$V$3:$V$48,0)))</f>
        <v/>
      </c>
      <c r="X13" t="str">
        <f>IF(F13="","",INDEX(References!$AB$3:$AB$48,MATCH($F13,References!$V$3:$V$48,0)))</f>
        <v/>
      </c>
      <c r="Y13" t="str">
        <f>IF(G13="","",INDEX(References!$AC$3:$AC$48,MATCH($F13,References!$V$3:$V$48,0)))</f>
        <v/>
      </c>
      <c r="Z13" s="117" t="str">
        <f>IF(I13="","",INDEX(References!$X$3:$X$48,MATCH($F13,References!$V$3:$V$48,0)))</f>
        <v/>
      </c>
      <c r="AA13" s="117" t="str">
        <f>IF(I13="","",INDEX(References!$Y$3:$Y$48,MATCH($F13,References!$V$3:$V$48,0)))</f>
        <v/>
      </c>
      <c r="AB13" s="264" t="str">
        <f>IF(P13="","",(P13*Z13*U13)/(1-X13)*((1-V13)*(1+W13)))</f>
        <v/>
      </c>
      <c r="AC13" s="255" t="str">
        <f>IF(Q13="","",((Q13*AA13)/(1-Y13)*((1-V13)*(1+W13))))</f>
        <v/>
      </c>
      <c r="AD13" s="264" t="str">
        <f>IF(AB13="","",AB13*G13)</f>
        <v/>
      </c>
      <c r="AE13" s="262" t="str">
        <f>IF(AC13="","",AC13*G13)</f>
        <v/>
      </c>
      <c r="AL13" t="str">
        <f>IF(AE13="","",AE13*References!$O$22)</f>
        <v/>
      </c>
      <c r="AM13" t="str">
        <f>IF(AE13="","",AE13*References!$O$26)</f>
        <v/>
      </c>
      <c r="AN13" t="str">
        <f>IF(C13="","",AO13/G13)</f>
        <v/>
      </c>
      <c r="AO13" s="8" t="str">
        <f>IF(OR(J13=0,G13=""),"",Admin!C7)</f>
        <v/>
      </c>
      <c r="AP13" s="252" t="str">
        <f>IF(C13="","",Development!$A$4&amp;"_"&amp;Development!$A$5)</f>
        <v/>
      </c>
    </row>
    <row r="14" spans="1:43" ht="14.5" customHeight="1" x14ac:dyDescent="0.35">
      <c r="C14" t="str">
        <f>IF(OR(Worksheet!I14="",Worksheet!G14=""),"","Lighting")</f>
        <v/>
      </c>
      <c r="D14" t="str">
        <f>IF(C14="","","LED/Solid State")</f>
        <v/>
      </c>
      <c r="E14" t="str">
        <f>IF(C14="","",INDEX(References!$I$13:$I$48,MATCH(Calculations!A5,References!$G$13:$G$48,0)))</f>
        <v/>
      </c>
      <c r="F14" t="str">
        <f>IF(C14="","",Calculations!A5)</f>
        <v/>
      </c>
      <c r="G14" t="str">
        <f>IF(C14="","",Worksheet!I14)</f>
        <v/>
      </c>
      <c r="H14" t="str">
        <f>IF(OR(C14="",Worksheet!M14=""),"",Worksheet!M14)</f>
        <v/>
      </c>
      <c r="I14" t="str">
        <f>IF(C14="","",Application!$N$40)</f>
        <v/>
      </c>
      <c r="J14" t="str">
        <f>IF(C14="","",Worksheet!G14)</f>
        <v/>
      </c>
      <c r="K14" t="str">
        <f>IF(Worksheet!I14="","",Worksheet!K14)</f>
        <v/>
      </c>
      <c r="L14" t="str">
        <f>IF(C14="","",IF(OR(Worksheet!O14="Standard",Worksheet!O14="Premium"),Worksheet!Q14,Worksheet!O14))</f>
        <v/>
      </c>
      <c r="M14" t="str">
        <f>IF(C14="","",Worksheet!S14)</f>
        <v/>
      </c>
      <c r="N14" t="str">
        <f>IF(C14="","",References!$P$16)</f>
        <v/>
      </c>
      <c r="O14" t="str">
        <f>IF(C14="","",Calculations!F5)</f>
        <v/>
      </c>
      <c r="P14" s="261" t="str">
        <f>IF(D14="","",Calculations!G5)</f>
        <v/>
      </c>
      <c r="Q14" s="262" t="str">
        <f>IF(C14="","",Calculations!H5)</f>
        <v/>
      </c>
      <c r="R14" s="260" t="str">
        <f>IF(C14="","",1)</f>
        <v/>
      </c>
      <c r="S14" s="264" t="str">
        <f>IF(P14="","",P14*R14*U14)</f>
        <v/>
      </c>
      <c r="T14" s="262" t="str">
        <f>IF(Q14="","",Q14*R14)</f>
        <v/>
      </c>
      <c r="U14" t="str">
        <f>IF(C14="","",INDEX(References!$W$3:$W$48,MATCH($F14,References!$V$3:$V$48,0)))</f>
        <v/>
      </c>
      <c r="V14" t="str">
        <f>IF(D14="","",INDEX(References!$Z$3:$Z$48,MATCH($F14,References!$V$3:$V$48,0)))</f>
        <v/>
      </c>
      <c r="W14" t="str">
        <f>IF(E14="","",INDEX(References!$AA$3:$AA$48,MATCH($F14,References!$V$3:$V$48,0)))</f>
        <v/>
      </c>
      <c r="X14" t="str">
        <f>IF(F14="","",INDEX(References!$AB$3:$AB$48,MATCH($F14,References!$V$3:$V$48,0)))</f>
        <v/>
      </c>
      <c r="Y14" t="str">
        <f>IF(G14="","",INDEX(References!$AC$3:$AC$48,MATCH($F14,References!$V$3:$V$48,0)))</f>
        <v/>
      </c>
      <c r="Z14" s="117" t="str">
        <f>IF(I14="","",INDEX(References!$X$3:$X$48,MATCH($F14,References!$V$3:$V$48,0)))</f>
        <v/>
      </c>
      <c r="AA14" s="117" t="str">
        <f>IF(I14="","",INDEX(References!$Y$3:$Y$48,MATCH($F14,References!$V$3:$V$48,0)))</f>
        <v/>
      </c>
      <c r="AB14" s="264" t="str">
        <f>IF(P14="","",(P14*Z14*U14)/(1-X14)*((1-V14)*(1+W14)))</f>
        <v/>
      </c>
      <c r="AC14" s="255" t="str">
        <f>IF(Q14="","",((Q14*AA14)/(1-Y14)*((1-V14)*(1+W14))))</f>
        <v/>
      </c>
      <c r="AD14" s="264" t="str">
        <f>IF(AB14="","",AB14*G14)</f>
        <v/>
      </c>
      <c r="AE14" s="262" t="str">
        <f>IF(AC14="","",AC14*G14)</f>
        <v/>
      </c>
      <c r="AL14" t="str">
        <f>IF(AE14="","",AE14*References!$O$22)</f>
        <v/>
      </c>
      <c r="AM14" t="str">
        <f>IF(AE14="","",AE14*References!$O$26)</f>
        <v/>
      </c>
      <c r="AN14" t="str">
        <f>IF(C14="","",AO14/G14)</f>
        <v/>
      </c>
      <c r="AO14" s="8" t="str">
        <f>IF(OR(J14=0,G14=""),"",Admin!C8)</f>
        <v/>
      </c>
      <c r="AP14" s="252" t="str">
        <f>IF(C14="","",Development!$A$4&amp;"_"&amp;Development!$A$5)</f>
        <v/>
      </c>
    </row>
    <row r="15" spans="1:43" ht="5.15" customHeight="1" x14ac:dyDescent="0.35">
      <c r="P15" s="261"/>
      <c r="Q15" s="263"/>
      <c r="S15" s="265"/>
      <c r="T15" s="263"/>
      <c r="AB15" s="266"/>
      <c r="AC15" s="256"/>
      <c r="AD15" s="266"/>
      <c r="AE15" s="267"/>
      <c r="AP15" s="251"/>
    </row>
    <row r="16" spans="1:43" ht="5.15" customHeight="1" x14ac:dyDescent="0.35">
      <c r="P16" s="261"/>
      <c r="Q16" s="263"/>
      <c r="S16" s="265"/>
      <c r="T16" s="263"/>
      <c r="AB16" s="266"/>
      <c r="AC16" s="256"/>
      <c r="AD16" s="266"/>
      <c r="AE16" s="267"/>
      <c r="AO16" s="7"/>
      <c r="AP16" s="251"/>
    </row>
    <row r="17" spans="3:42" ht="5.15" customHeight="1" x14ac:dyDescent="0.35">
      <c r="P17" s="261"/>
      <c r="Q17" s="263"/>
      <c r="S17" s="265"/>
      <c r="T17" s="263"/>
      <c r="AB17" s="266"/>
      <c r="AC17" s="256"/>
      <c r="AD17" s="266"/>
      <c r="AE17" s="267"/>
      <c r="AO17" s="7"/>
      <c r="AP17" s="251"/>
    </row>
    <row r="18" spans="3:42" ht="5.15" customHeight="1" x14ac:dyDescent="0.35">
      <c r="P18" s="261"/>
      <c r="Q18" s="263"/>
      <c r="S18" s="265"/>
      <c r="T18" s="263"/>
      <c r="AB18" s="266"/>
      <c r="AC18" s="256"/>
      <c r="AD18" s="266"/>
      <c r="AE18" s="267"/>
      <c r="AO18" s="7"/>
      <c r="AP18" s="251"/>
    </row>
    <row r="19" spans="3:42" ht="15" customHeight="1" x14ac:dyDescent="0.35">
      <c r="C19" t="str">
        <f>IF(OR(Worksheet!I19="",Worksheet!G19=""),"","Lighting")</f>
        <v/>
      </c>
      <c r="D19" t="str">
        <f>IF(C19="","","LED/Solid State")</f>
        <v/>
      </c>
      <c r="E19" t="str">
        <f>IF(C19="","",INDEX(References!$I$13:$I$48,MATCH(Calculations!A10,References!$G$13:$G$48,0)))</f>
        <v/>
      </c>
      <c r="F19" t="str">
        <f>IF(C19="","",Calculations!A10)</f>
        <v/>
      </c>
      <c r="G19" t="str">
        <f>IF(C19="","",Worksheet!I19)</f>
        <v/>
      </c>
      <c r="H19" t="str">
        <f>IF(OR(C19="",Worksheet!M19=""),"",Worksheet!M19)</f>
        <v/>
      </c>
      <c r="I19" t="str">
        <f>IF(C19="","",Application!$N$40)</f>
        <v/>
      </c>
      <c r="J19" t="str">
        <f>IF(C19="","",Worksheet!G19)</f>
        <v/>
      </c>
      <c r="K19" t="str">
        <f>IF(Worksheet!I19="","",Worksheet!K19)</f>
        <v/>
      </c>
      <c r="L19" t="str">
        <f>IF(C19="","",IF(OR(Worksheet!O19="Standard",Worksheet!O19="Premium"),Worksheet!Q19,Worksheet!O19))</f>
        <v/>
      </c>
      <c r="M19" t="str">
        <f>IF(C19="","",Worksheet!S19)</f>
        <v/>
      </c>
      <c r="N19" t="str">
        <f>IF(C19="","",References!$P$16)</f>
        <v/>
      </c>
      <c r="O19" t="str">
        <f>IF(C19="","",Calculations!F10)</f>
        <v/>
      </c>
      <c r="P19" s="261" t="str">
        <f>IF(D19="","",Calculations!G10)</f>
        <v/>
      </c>
      <c r="Q19" s="262" t="str">
        <f>IF(C19="","",Calculations!H10)</f>
        <v/>
      </c>
      <c r="R19" s="260" t="str">
        <f>IF(C19="","",1)</f>
        <v/>
      </c>
      <c r="S19" s="264" t="str">
        <f>IF(P19="","",P19*R19*U19)</f>
        <v/>
      </c>
      <c r="T19" s="262" t="str">
        <f>IF(Q19="","",Q19*R19)</f>
        <v/>
      </c>
      <c r="U19" t="str">
        <f>IF(C19="","",INDEX(References!$W$3:$W$48,MATCH($F19,References!$V$3:$V$48,0)))</f>
        <v/>
      </c>
      <c r="V19" t="str">
        <f>IF(D19="","",INDEX(References!$Z$3:$Z$48,MATCH($F19,References!$V$3:$V$48,0)))</f>
        <v/>
      </c>
      <c r="W19" t="str">
        <f>IF(E19="","",INDEX(References!$AA$3:$AA$48,MATCH($F19,References!$V$3:$V$48,0)))</f>
        <v/>
      </c>
      <c r="X19" t="str">
        <f>IF(F19="","",INDEX(References!$AB$3:$AB$48,MATCH($F19,References!$V$3:$V$48,0)))</f>
        <v/>
      </c>
      <c r="Y19" t="str">
        <f>IF(G19="","",INDEX(References!$AC$3:$AC$48,MATCH($F19,References!$V$3:$V$48,0)))</f>
        <v/>
      </c>
      <c r="Z19" s="117" t="str">
        <f>IF(I19="","",INDEX(References!$X$3:$X$48,MATCH($F19,References!$V$3:$V$48,0)))</f>
        <v/>
      </c>
      <c r="AA19" s="117" t="str">
        <f>IF(I19="","",INDEX(References!$Y$3:$Y$48,MATCH($F19,References!$V$3:$V$48,0)))</f>
        <v/>
      </c>
      <c r="AB19" s="264" t="str">
        <f>IF(P19="","",(P19*Z19*U19)/(1-X19)*((1-V19)*(1+W19)))</f>
        <v/>
      </c>
      <c r="AC19" s="255" t="str">
        <f>IF(Q19="","",((Q19*AA19)/(1-Y19)*((1-V19)*(1+W19))))</f>
        <v/>
      </c>
      <c r="AD19" s="264" t="str">
        <f>IF(AB19="","",AB19*G19)</f>
        <v/>
      </c>
      <c r="AE19" s="262" t="str">
        <f>IF(AC19="","",AC19*G19)</f>
        <v/>
      </c>
      <c r="AL19" t="str">
        <f>IF(AE19="","",AE19*References!$O$22)</f>
        <v/>
      </c>
      <c r="AM19" t="str">
        <f>IF(AE19="","",AE19*References!$O$26)</f>
        <v/>
      </c>
      <c r="AN19" t="str">
        <f>IF(C19="","",AO19/G19)</f>
        <v/>
      </c>
      <c r="AO19" s="8" t="str">
        <f>IF(OR(J19=0,G19=""),"",Admin!C13)</f>
        <v/>
      </c>
      <c r="AP19" s="252" t="str">
        <f>IF(C19="","",Development!$A$4&amp;"_"&amp;Development!$A$5)</f>
        <v/>
      </c>
    </row>
    <row r="20" spans="3:42" ht="15" customHeight="1" x14ac:dyDescent="0.35">
      <c r="C20" t="str">
        <f>IF(OR(Worksheet!I20="",Worksheet!G20=""),"","Lighting")</f>
        <v/>
      </c>
      <c r="D20" t="str">
        <f>IF(C20="","","LED/Solid State")</f>
        <v/>
      </c>
      <c r="E20" t="str">
        <f>IF(C20="","",INDEX(References!$I$13:$I$48,MATCH(Calculations!A11,References!$G$13:$G$48,0)))</f>
        <v/>
      </c>
      <c r="F20" t="str">
        <f>IF(C20="","",Calculations!A11)</f>
        <v/>
      </c>
      <c r="G20" t="str">
        <f>IF(C20="","",Worksheet!I20)</f>
        <v/>
      </c>
      <c r="H20" t="str">
        <f>IF(OR(C20="",Worksheet!M20=""),"",Worksheet!M20)</f>
        <v/>
      </c>
      <c r="I20" t="str">
        <f>IF(C20="","",Application!$N$40)</f>
        <v/>
      </c>
      <c r="J20" t="str">
        <f>IF(C20="","",Worksheet!G20)</f>
        <v/>
      </c>
      <c r="K20" t="str">
        <f>IF(Worksheet!I20="","",Worksheet!K20)</f>
        <v/>
      </c>
      <c r="L20" t="str">
        <f>IF(C20="","",IF(OR(Worksheet!O20="Standard",Worksheet!O20="Premium"),Worksheet!Q20,Worksheet!O20))</f>
        <v/>
      </c>
      <c r="M20" t="str">
        <f>IF(C20="","",Worksheet!S20)</f>
        <v/>
      </c>
      <c r="N20" t="str">
        <f>IF(C20="","",References!$P$16)</f>
        <v/>
      </c>
      <c r="O20" t="str">
        <f>IF(C20="","",Calculations!F11)</f>
        <v/>
      </c>
      <c r="P20" s="261" t="str">
        <f>IF(D20="","",Calculations!G11)</f>
        <v/>
      </c>
      <c r="Q20" s="262" t="str">
        <f>IF(C20="","",Calculations!H11)</f>
        <v/>
      </c>
      <c r="R20" s="260" t="str">
        <f>IF(C20="","",1)</f>
        <v/>
      </c>
      <c r="S20" s="264" t="str">
        <f>IF(P20="","",P20*R20*U20)</f>
        <v/>
      </c>
      <c r="T20" s="262" t="str">
        <f>IF(Q20="","",Q20*R20)</f>
        <v/>
      </c>
      <c r="U20" t="str">
        <f>IF(C20="","",INDEX(References!$W$3:$W$48,MATCH($F20,References!$V$3:$V$48,0)))</f>
        <v/>
      </c>
      <c r="V20" t="str">
        <f>IF(D20="","",INDEX(References!$Z$3:$Z$48,MATCH($F20,References!$V$3:$V$48,0)))</f>
        <v/>
      </c>
      <c r="W20" t="str">
        <f>IF(E20="","",INDEX(References!$AA$3:$AA$48,MATCH($F20,References!$V$3:$V$48,0)))</f>
        <v/>
      </c>
      <c r="X20" t="str">
        <f>IF(F20="","",INDEX(References!$AB$3:$AB$48,MATCH($F20,References!$V$3:$V$48,0)))</f>
        <v/>
      </c>
      <c r="Y20" t="str">
        <f>IF(G20="","",INDEX(References!$AC$3:$AC$48,MATCH($F20,References!$V$3:$V$48,0)))</f>
        <v/>
      </c>
      <c r="Z20" s="117" t="str">
        <f>IF(I20="","",INDEX(References!$X$3:$X$48,MATCH($F20,References!$V$3:$V$48,0)))</f>
        <v/>
      </c>
      <c r="AA20" s="117" t="str">
        <f>IF(I20="","",INDEX(References!$Y$3:$Y$48,MATCH($F20,References!$V$3:$V$48,0)))</f>
        <v/>
      </c>
      <c r="AB20" s="264" t="str">
        <f>IF(P20="","",(P20*Z20*U20)/(1-X20)*((1-V20)*(1+W20)))</f>
        <v/>
      </c>
      <c r="AC20" s="255" t="str">
        <f>IF(Q20="","",((Q20*AA20)/(1-Y20)*((1-V20)*(1+W20))))</f>
        <v/>
      </c>
      <c r="AD20" s="264" t="str">
        <f>IF(AB20="","",AB20*G20)</f>
        <v/>
      </c>
      <c r="AE20" s="262" t="str">
        <f>IF(AC20="","",AC20*G20)</f>
        <v/>
      </c>
      <c r="AL20" t="str">
        <f>IF(AE20="","",AE20*References!$O$22)</f>
        <v/>
      </c>
      <c r="AM20" t="str">
        <f>IF(AE20="","",AE20*References!$O$26)</f>
        <v/>
      </c>
      <c r="AN20" t="str">
        <f>IF(C20="","",AO20/G20)</f>
        <v/>
      </c>
      <c r="AO20" s="8" t="str">
        <f>IF(OR(J20=0,G20=""),"",Admin!C14)</f>
        <v/>
      </c>
      <c r="AP20" s="252" t="str">
        <f>IF(C20="","",Development!$A$4&amp;"_"&amp;Development!$A$5)</f>
        <v/>
      </c>
    </row>
    <row r="21" spans="3:42" ht="15" customHeight="1" x14ac:dyDescent="0.35">
      <c r="C21" t="str">
        <f>IF(OR(Worksheet!I21="",Worksheet!G21=""),"","Lighting")</f>
        <v/>
      </c>
      <c r="D21" t="str">
        <f>IF(C21="","","LED/Solid State")</f>
        <v/>
      </c>
      <c r="E21" t="str">
        <f>IF(C21="","",INDEX(References!$I$13:$I$48,MATCH(Calculations!A12,References!$G$13:$G$48,0)))</f>
        <v/>
      </c>
      <c r="F21" t="str">
        <f>IF(C21="","",Calculations!A12)</f>
        <v/>
      </c>
      <c r="G21" t="str">
        <f>IF(C21="","",Worksheet!I21)</f>
        <v/>
      </c>
      <c r="H21" t="str">
        <f>IF(OR(C21="",Worksheet!M21=""),"",Worksheet!M21)</f>
        <v/>
      </c>
      <c r="I21" t="str">
        <f>IF(C21="","",Application!$N$40)</f>
        <v/>
      </c>
      <c r="J21" t="str">
        <f>IF(C21="","",Worksheet!G21)</f>
        <v/>
      </c>
      <c r="K21" t="str">
        <f>IF(Worksheet!I21="","",Worksheet!K21)</f>
        <v/>
      </c>
      <c r="L21" t="str">
        <f>IF(C21="","",IF(OR(Worksheet!O21="Standard",Worksheet!O21="Premium"),Worksheet!Q21,Worksheet!O21))</f>
        <v/>
      </c>
      <c r="M21" t="str">
        <f>IF(C21="","",Worksheet!S21)</f>
        <v/>
      </c>
      <c r="N21" t="str">
        <f>IF(C21="","",References!$P$16)</f>
        <v/>
      </c>
      <c r="O21" t="str">
        <f>IF(C21="","",Calculations!F12)</f>
        <v/>
      </c>
      <c r="P21" s="261" t="str">
        <f>IF(D21="","",Calculations!G12)</f>
        <v/>
      </c>
      <c r="Q21" s="262" t="str">
        <f>IF(C21="","",Calculations!H12)</f>
        <v/>
      </c>
      <c r="R21" s="260" t="str">
        <f>IF(C21="","",1)</f>
        <v/>
      </c>
      <c r="S21" s="264" t="str">
        <f>IF(P21="","",P21*R21*U21)</f>
        <v/>
      </c>
      <c r="T21" s="262" t="str">
        <f>IF(Q21="","",Q21*R21)</f>
        <v/>
      </c>
      <c r="U21" t="str">
        <f>IF(C21="","",INDEX(References!$W$3:$W$48,MATCH($F21,References!$V$3:$V$48,0)))</f>
        <v/>
      </c>
      <c r="V21" t="str">
        <f>IF(D21="","",INDEX(References!$Z$3:$Z$48,MATCH($F21,References!$V$3:$V$48,0)))</f>
        <v/>
      </c>
      <c r="W21" t="str">
        <f>IF(E21="","",INDEX(References!$AA$3:$AA$48,MATCH($F21,References!$V$3:$V$48,0)))</f>
        <v/>
      </c>
      <c r="X21" t="str">
        <f>IF(F21="","",INDEX(References!$AB$3:$AB$48,MATCH($F21,References!$V$3:$V$48,0)))</f>
        <v/>
      </c>
      <c r="Y21" t="str">
        <f>IF(G21="","",INDEX(References!$AC$3:$AC$48,MATCH($F21,References!$V$3:$V$48,0)))</f>
        <v/>
      </c>
      <c r="Z21" s="117" t="str">
        <f>IF(I21="","",INDEX(References!$X$3:$X$48,MATCH($F21,References!$V$3:$V$48,0)))</f>
        <v/>
      </c>
      <c r="AA21" s="117" t="str">
        <f>IF(I21="","",INDEX(References!$Y$3:$Y$48,MATCH($F21,References!$V$3:$V$48,0)))</f>
        <v/>
      </c>
      <c r="AB21" s="264" t="str">
        <f>IF(P21="","",(P21*Z21*U21)/(1-X21)*((1-V21)*(1+W21)))</f>
        <v/>
      </c>
      <c r="AC21" s="255" t="str">
        <f>IF(Q21="","",((Q21*AA21)/(1-Y21)*((1-V21)*(1+W21))))</f>
        <v/>
      </c>
      <c r="AD21" s="264" t="str">
        <f>IF(AB21="","",AB21*G21)</f>
        <v/>
      </c>
      <c r="AE21" s="262" t="str">
        <f>IF(AC21="","",AC21*G21)</f>
        <v/>
      </c>
      <c r="AL21" t="str">
        <f>IF(AE21="","",AE21*References!$O$22)</f>
        <v/>
      </c>
      <c r="AM21" t="str">
        <f>IF(AE21="","",AE21*References!$O$26)</f>
        <v/>
      </c>
      <c r="AN21" t="str">
        <f>IF(C21="","",AO21/G21)</f>
        <v/>
      </c>
      <c r="AO21" s="8" t="str">
        <f>IF(OR(J21=0,G21=""),"",Admin!C15)</f>
        <v/>
      </c>
      <c r="AP21" s="252" t="str">
        <f>IF(C21="","",Development!$A$4&amp;"_"&amp;Development!$A$5)</f>
        <v/>
      </c>
    </row>
    <row r="22" spans="3:42" ht="15" customHeight="1" x14ac:dyDescent="0.35">
      <c r="C22" t="str">
        <f>IF(OR(Worksheet!I22="",Worksheet!G22=""),"","Lighting")</f>
        <v/>
      </c>
      <c r="D22" t="str">
        <f>IF(C22="","","LED/Solid State")</f>
        <v/>
      </c>
      <c r="E22" t="str">
        <f>IF(C22="","",INDEX(References!$I$13:$I$48,MATCH(Calculations!A13,References!$G$13:$G$48,0)))</f>
        <v/>
      </c>
      <c r="F22" t="str">
        <f>IF(C22="","",Calculations!A13)</f>
        <v/>
      </c>
      <c r="G22" t="str">
        <f>IF(C22="","",Worksheet!I22)</f>
        <v/>
      </c>
      <c r="H22" t="str">
        <f>IF(OR(C22="",Worksheet!M22=""),"",Worksheet!M22)</f>
        <v/>
      </c>
      <c r="I22" t="str">
        <f>IF(C22="","",Application!$N$40)</f>
        <v/>
      </c>
      <c r="J22" t="str">
        <f>IF(C22="","",Worksheet!G22)</f>
        <v/>
      </c>
      <c r="K22" t="str">
        <f>IF(Worksheet!I22="","",Worksheet!K22)</f>
        <v/>
      </c>
      <c r="L22" t="str">
        <f>IF(C22="","",IF(OR(Worksheet!O22="Standard",Worksheet!O22="Premium"),Worksheet!Q22,Worksheet!O22))</f>
        <v/>
      </c>
      <c r="M22" t="str">
        <f>IF(C22="","",Worksheet!S22)</f>
        <v/>
      </c>
      <c r="N22" t="str">
        <f>IF(C22="","",References!$P$16)</f>
        <v/>
      </c>
      <c r="O22" t="str">
        <f>IF(C22="","",Calculations!F13)</f>
        <v/>
      </c>
      <c r="P22" s="261" t="str">
        <f>IF(D22="","",Calculations!G13)</f>
        <v/>
      </c>
      <c r="Q22" s="262" t="str">
        <f>IF(C22="","",Calculations!H13)</f>
        <v/>
      </c>
      <c r="R22" s="260" t="str">
        <f>IF(C22="","",1)</f>
        <v/>
      </c>
      <c r="S22" s="264" t="str">
        <f>IF(P22="","",P22*R22*U22)</f>
        <v/>
      </c>
      <c r="T22" s="262" t="str">
        <f>IF(Q22="","",Q22*R22)</f>
        <v/>
      </c>
      <c r="U22" t="str">
        <f>IF(C22="","",INDEX(References!$W$3:$W$48,MATCH($F22,References!$V$3:$V$48,0)))</f>
        <v/>
      </c>
      <c r="V22" t="str">
        <f>IF(D22="","",INDEX(References!$Z$3:$Z$48,MATCH($F22,References!$V$3:$V$48,0)))</f>
        <v/>
      </c>
      <c r="W22" t="str">
        <f>IF(E22="","",INDEX(References!$AA$3:$AA$48,MATCH($F22,References!$V$3:$V$48,0)))</f>
        <v/>
      </c>
      <c r="X22" t="str">
        <f>IF(F22="","",INDEX(References!$AB$3:$AB$48,MATCH($F22,References!$V$3:$V$48,0)))</f>
        <v/>
      </c>
      <c r="Y22" t="str">
        <f>IF(G22="","",INDEX(References!$AC$3:$AC$48,MATCH($F22,References!$V$3:$V$48,0)))</f>
        <v/>
      </c>
      <c r="Z22" s="117" t="str">
        <f>IF(I22="","",INDEX(References!$X$3:$X$48,MATCH($F22,References!$V$3:$V$48,0)))</f>
        <v/>
      </c>
      <c r="AA22" s="117" t="str">
        <f>IF(I22="","",INDEX(References!$Y$3:$Y$48,MATCH($F22,References!$V$3:$V$48,0)))</f>
        <v/>
      </c>
      <c r="AB22" s="264" t="str">
        <f>IF(P22="","",(P22*Z22*U22)/(1-X22)*((1-V22)*(1+W22)))</f>
        <v/>
      </c>
      <c r="AC22" s="255" t="str">
        <f>IF(Q22="","",((Q22*AA22)/(1-Y22)*((1-V22)*(1+W22))))</f>
        <v/>
      </c>
      <c r="AD22" s="264" t="str">
        <f>IF(AB22="","",AB22*G22)</f>
        <v/>
      </c>
      <c r="AE22" s="262" t="str">
        <f>IF(AC22="","",AC22*G22)</f>
        <v/>
      </c>
      <c r="AL22" t="str">
        <f>IF(AE22="","",AE22*References!$O$22)</f>
        <v/>
      </c>
      <c r="AM22" t="str">
        <f>IF(AE22="","",AE22*References!$O$26)</f>
        <v/>
      </c>
      <c r="AN22" t="str">
        <f>IF(C22="","",AO22/G22)</f>
        <v/>
      </c>
      <c r="AO22" s="8" t="str">
        <f>IF(OR(J22=0,G22=""),"",Admin!C16)</f>
        <v/>
      </c>
      <c r="AP22" s="252" t="str">
        <f>IF(C22="","",Development!$A$4&amp;"_"&amp;Development!$A$5)</f>
        <v/>
      </c>
    </row>
    <row r="23" spans="3:42" ht="5.15" customHeight="1" x14ac:dyDescent="0.35">
      <c r="P23" s="261"/>
      <c r="Q23" s="263"/>
      <c r="S23" s="265"/>
      <c r="T23" s="263"/>
      <c r="AB23" s="266"/>
      <c r="AC23" s="256"/>
      <c r="AD23" s="266"/>
      <c r="AE23" s="267"/>
      <c r="AO23" s="7"/>
      <c r="AP23" s="251"/>
    </row>
    <row r="24" spans="3:42" ht="5.15" customHeight="1" x14ac:dyDescent="0.35">
      <c r="P24" s="261"/>
      <c r="Q24" s="263"/>
      <c r="S24" s="265"/>
      <c r="T24" s="263"/>
      <c r="AB24" s="266"/>
      <c r="AC24" s="256"/>
      <c r="AD24" s="266"/>
      <c r="AE24" s="267"/>
      <c r="AO24" s="7"/>
      <c r="AP24" s="251"/>
    </row>
    <row r="25" spans="3:42" ht="5.15" customHeight="1" x14ac:dyDescent="0.35">
      <c r="P25" s="261"/>
      <c r="Q25" s="263"/>
      <c r="S25" s="265"/>
      <c r="T25" s="263"/>
      <c r="AB25" s="266"/>
      <c r="AC25" s="256"/>
      <c r="AD25" s="266"/>
      <c r="AE25" s="267"/>
      <c r="AO25" s="7"/>
      <c r="AP25" s="251"/>
    </row>
    <row r="26" spans="3:42" ht="5.15" customHeight="1" x14ac:dyDescent="0.35">
      <c r="P26" s="261"/>
      <c r="Q26" s="263"/>
      <c r="S26" s="265"/>
      <c r="T26" s="263"/>
      <c r="AB26" s="266"/>
      <c r="AC26" s="256"/>
      <c r="AD26" s="266"/>
      <c r="AE26" s="267"/>
      <c r="AO26" s="7"/>
      <c r="AP26" s="251"/>
    </row>
    <row r="27" spans="3:42" ht="14.5" customHeight="1" x14ac:dyDescent="0.35">
      <c r="C27" t="str">
        <f>IF(OR(Worksheet!I27="",Worksheet!G27=""),"","Lighting")</f>
        <v/>
      </c>
      <c r="D27" t="str">
        <f>IF(C27="","","LED/Solid State")</f>
        <v/>
      </c>
      <c r="E27" t="str">
        <f>IF(C27="","",INDEX(References!$I$13:$I$48,MATCH(Calculations!A18,References!$G$13:$G$48,0)))</f>
        <v/>
      </c>
      <c r="F27" t="str">
        <f>IF(C27="","",Calculations!A18)</f>
        <v/>
      </c>
      <c r="G27" t="str">
        <f>IF(C27="","",Worksheet!I27)</f>
        <v/>
      </c>
      <c r="H27" t="str">
        <f>IF(OR(C27="",Worksheet!M27=""),"",Worksheet!M27)</f>
        <v/>
      </c>
      <c r="I27" t="str">
        <f>IF(C27="","",Application!$N$40)</f>
        <v/>
      </c>
      <c r="J27" t="str">
        <f>IF(C27="","",Worksheet!G27)</f>
        <v/>
      </c>
      <c r="K27" t="str">
        <f>IF(Worksheet!I27="","",Worksheet!K27)</f>
        <v/>
      </c>
      <c r="L27" t="str">
        <f>IF(C27="","",IF(OR(Worksheet!O27="Standard",Worksheet!O27="Premium"),Worksheet!Q27,Worksheet!O27))</f>
        <v/>
      </c>
      <c r="M27" t="str">
        <f>IF(C27="","",Worksheet!S27)</f>
        <v/>
      </c>
      <c r="N27" t="str">
        <f>IF(C27="","",References!$P$16)</f>
        <v/>
      </c>
      <c r="O27" t="str">
        <f>IF(C27="","",Calculations!F18)</f>
        <v/>
      </c>
      <c r="P27" s="261" t="str">
        <f>IF(D27="","",Calculations!G18)</f>
        <v/>
      </c>
      <c r="Q27" s="262" t="str">
        <f>IF(C27="","",Calculations!H18)</f>
        <v/>
      </c>
      <c r="R27" s="260" t="str">
        <f>IF(C27="","",1)</f>
        <v/>
      </c>
      <c r="S27" s="264" t="str">
        <f>IF(P27="","",P27*R27*U27)</f>
        <v/>
      </c>
      <c r="T27" s="262" t="str">
        <f>IF(Q27="","",Q27*R27)</f>
        <v/>
      </c>
      <c r="U27" t="str">
        <f>IF(C27="","",INDEX(References!$W$3:$W$48,MATCH($F27,References!$V$3:$V$48,0)))</f>
        <v/>
      </c>
      <c r="V27" t="str">
        <f>IF(D27="","",INDEX(References!$Z$3:$Z$48,MATCH($F27,References!$V$3:$V$48,0)))</f>
        <v/>
      </c>
      <c r="W27" t="str">
        <f>IF(E27="","",INDEX(References!$AA$3:$AA$48,MATCH($F27,References!$V$3:$V$48,0)))</f>
        <v/>
      </c>
      <c r="X27" t="str">
        <f>IF(F27="","",INDEX(References!$AB$3:$AB$48,MATCH($F27,References!$V$3:$V$48,0)))</f>
        <v/>
      </c>
      <c r="Y27" t="str">
        <f>IF(G27="","",INDEX(References!$AC$3:$AC$48,MATCH($F27,References!$V$3:$V$48,0)))</f>
        <v/>
      </c>
      <c r="Z27" s="117" t="str">
        <f>IF(I27="","",INDEX(References!$X$3:$X$48,MATCH($F27,References!$V$3:$V$48,0)))</f>
        <v/>
      </c>
      <c r="AA27" s="117" t="str">
        <f>IF(I27="","",INDEX(References!$Y$3:$Y$48,MATCH($F27,References!$V$3:$V$48,0)))</f>
        <v/>
      </c>
      <c r="AB27" s="264" t="str">
        <f>IF(P27="","",(P27*Z27*U27)/(1-X27)*((1-V27)*(1+W27)))</f>
        <v/>
      </c>
      <c r="AC27" s="255" t="str">
        <f>IF(Q27="","",((Q27*AA27)/(1-Y27)*((1-V27)*(1+W27))))</f>
        <v/>
      </c>
      <c r="AD27" s="264" t="str">
        <f>IF(AB27="","",AB27*G27)</f>
        <v/>
      </c>
      <c r="AE27" s="262" t="str">
        <f>IF(AC27="","",AC27*G27)</f>
        <v/>
      </c>
      <c r="AL27" t="str">
        <f>IF(AE27="","",AE27*References!$O$22)</f>
        <v/>
      </c>
      <c r="AM27" t="str">
        <f>IF(AE27="","",AE27*References!$O$26)</f>
        <v/>
      </c>
      <c r="AN27" t="str">
        <f>IF(C27="","",AO27/G27)</f>
        <v/>
      </c>
      <c r="AO27" s="8" t="str">
        <f>IF(OR(J27=0,G27=""),"",Admin!C21)</f>
        <v/>
      </c>
      <c r="AP27" s="252" t="str">
        <f>IF(C27="","",Development!$A$4&amp;"_"&amp;Development!$A$5)</f>
        <v/>
      </c>
    </row>
    <row r="28" spans="3:42" ht="14.5" customHeight="1" x14ac:dyDescent="0.35">
      <c r="C28" t="str">
        <f>IF(OR(Worksheet!I28="",Worksheet!G28=""),"","Lighting")</f>
        <v/>
      </c>
      <c r="D28" t="str">
        <f>IF(C28="","","LED/Solid State")</f>
        <v/>
      </c>
      <c r="E28" t="str">
        <f>IF(C28="","",INDEX(References!$I$13:$I$48,MATCH(Calculations!A19,References!$G$13:$G$48,0)))</f>
        <v/>
      </c>
      <c r="F28" t="str">
        <f>IF(C28="","",Calculations!A19)</f>
        <v/>
      </c>
      <c r="G28" t="str">
        <f>IF(C28="","",Worksheet!I28)</f>
        <v/>
      </c>
      <c r="H28" t="str">
        <f>IF(OR(C28="",Worksheet!M28=""),"",Worksheet!M28)</f>
        <v/>
      </c>
      <c r="I28" t="str">
        <f>IF(C28="","",Application!$N$40)</f>
        <v/>
      </c>
      <c r="J28" t="str">
        <f>IF(C28="","",Worksheet!G28)</f>
        <v/>
      </c>
      <c r="K28" t="str">
        <f>IF(Worksheet!I28="","",Worksheet!K28)</f>
        <v/>
      </c>
      <c r="L28" t="str">
        <f>IF(C28="","",IF(OR(Worksheet!O28="Standard",Worksheet!O28="Premium"),Worksheet!Q28,Worksheet!O28))</f>
        <v/>
      </c>
      <c r="M28" t="str">
        <f>IF(C28="","",Worksheet!S28)</f>
        <v/>
      </c>
      <c r="N28" t="str">
        <f>IF(C28="","",References!$P$16)</f>
        <v/>
      </c>
      <c r="O28" t="str">
        <f>IF(C28="","",Calculations!F19)</f>
        <v/>
      </c>
      <c r="P28" s="261" t="str">
        <f>IF(D28="","",Calculations!G19)</f>
        <v/>
      </c>
      <c r="Q28" s="262" t="str">
        <f>IF(C28="","",Calculations!H19)</f>
        <v/>
      </c>
      <c r="R28" s="260" t="str">
        <f>IF(C28="","",1)</f>
        <v/>
      </c>
      <c r="S28" s="264" t="str">
        <f>IF(P28="","",P28*R28*U28)</f>
        <v/>
      </c>
      <c r="T28" s="262" t="str">
        <f>IF(Q28="","",Q28*R28)</f>
        <v/>
      </c>
      <c r="U28" t="str">
        <f>IF(C28="","",INDEX(References!$W$3:$W$48,MATCH($F28,References!$V$3:$V$48,0)))</f>
        <v/>
      </c>
      <c r="V28" t="str">
        <f>IF(D28="","",INDEX(References!$Z$3:$Z$48,MATCH($F28,References!$V$3:$V$48,0)))</f>
        <v/>
      </c>
      <c r="W28" t="str">
        <f>IF(E28="","",INDEX(References!$AA$3:$AA$48,MATCH($F28,References!$V$3:$V$48,0)))</f>
        <v/>
      </c>
      <c r="X28" t="str">
        <f>IF(F28="","",INDEX(References!$AB$3:$AB$48,MATCH($F28,References!$V$3:$V$48,0)))</f>
        <v/>
      </c>
      <c r="Y28" t="str">
        <f>IF(G28="","",INDEX(References!$AC$3:$AC$48,MATCH($F28,References!$V$3:$V$48,0)))</f>
        <v/>
      </c>
      <c r="Z28" s="117" t="str">
        <f>IF(I28="","",INDEX(References!$X$3:$X$48,MATCH($F28,References!$V$3:$V$48,0)))</f>
        <v/>
      </c>
      <c r="AA28" s="117" t="str">
        <f>IF(I28="","",INDEX(References!$Y$3:$Y$48,MATCH($F28,References!$V$3:$V$48,0)))</f>
        <v/>
      </c>
      <c r="AB28" s="264" t="str">
        <f>IF(P28="","",(P28*Z28*U28)/(1-X28)*((1-V28)*(1+W28)))</f>
        <v/>
      </c>
      <c r="AC28" s="255" t="str">
        <f>IF(Q28="","",((Q28*AA28)/(1-Y28)*((1-V28)*(1+W28))))</f>
        <v/>
      </c>
      <c r="AD28" s="264" t="str">
        <f>IF(AB28="","",AB28*G28)</f>
        <v/>
      </c>
      <c r="AE28" s="262" t="str">
        <f>IF(AC28="","",AC28*G28)</f>
        <v/>
      </c>
      <c r="AL28" t="str">
        <f>IF(AE28="","",AE28*References!$O$22)</f>
        <v/>
      </c>
      <c r="AM28" t="str">
        <f>IF(AE28="","",AE28*References!$O$26)</f>
        <v/>
      </c>
      <c r="AN28" t="str">
        <f>IF(C28="","",AO28/G28)</f>
        <v/>
      </c>
      <c r="AO28" s="8" t="str">
        <f>IF(OR(J28=0,G28=""),"",Admin!C22)</f>
        <v/>
      </c>
      <c r="AP28" s="252" t="str">
        <f>IF(C28="","",Development!$A$4&amp;"_"&amp;Development!$A$5)</f>
        <v/>
      </c>
    </row>
    <row r="29" spans="3:42" ht="14.5" customHeight="1" x14ac:dyDescent="0.35">
      <c r="C29" t="str">
        <f>IF(OR(Worksheet!I29="",Worksheet!G29=""),"","Lighting")</f>
        <v/>
      </c>
      <c r="D29" t="str">
        <f>IF(C29="","","LED/Solid State")</f>
        <v/>
      </c>
      <c r="E29" t="str">
        <f>IF(C29="","",INDEX(References!$I$13:$I$48,MATCH(Calculations!A20,References!$G$13:$G$48,0)))</f>
        <v/>
      </c>
      <c r="F29" t="str">
        <f>IF(C29="","",Calculations!A20)</f>
        <v/>
      </c>
      <c r="G29" t="str">
        <f>IF(C29="","",Worksheet!I29)</f>
        <v/>
      </c>
      <c r="H29" t="str">
        <f>IF(OR(C29="",Worksheet!M29=""),"",Worksheet!M29)</f>
        <v/>
      </c>
      <c r="I29" t="str">
        <f>IF(C29="","",Application!$N$40)</f>
        <v/>
      </c>
      <c r="J29" t="str">
        <f>IF(C29="","",Worksheet!G29)</f>
        <v/>
      </c>
      <c r="K29" t="str">
        <f>IF(Worksheet!I29="","",Worksheet!K29)</f>
        <v/>
      </c>
      <c r="L29" t="str">
        <f>IF(C29="","",IF(OR(Worksheet!O29="Standard",Worksheet!O29="Premium"),Worksheet!Q29,Worksheet!O29))</f>
        <v/>
      </c>
      <c r="M29" t="str">
        <f>IF(C29="","",Worksheet!S29)</f>
        <v/>
      </c>
      <c r="N29" t="str">
        <f>IF(C29="","",References!$P$16)</f>
        <v/>
      </c>
      <c r="O29" t="str">
        <f>IF(C29="","",Calculations!F20)</f>
        <v/>
      </c>
      <c r="P29" s="261" t="str">
        <f>IF(D29="","",Calculations!G20)</f>
        <v/>
      </c>
      <c r="Q29" s="262" t="str">
        <f>IF(C29="","",Calculations!H20)</f>
        <v/>
      </c>
      <c r="R29" s="260" t="str">
        <f>IF(C29="","",1)</f>
        <v/>
      </c>
      <c r="S29" s="264" t="str">
        <f>IF(P29="","",P29*R29*U29)</f>
        <v/>
      </c>
      <c r="T29" s="262" t="str">
        <f>IF(Q29="","",Q29*R29)</f>
        <v/>
      </c>
      <c r="U29" t="str">
        <f>IF(C29="","",INDEX(References!$W$3:$W$48,MATCH($F29,References!$V$3:$V$48,0)))</f>
        <v/>
      </c>
      <c r="V29" t="str">
        <f>IF(D29="","",INDEX(References!$Z$3:$Z$48,MATCH($F29,References!$V$3:$V$48,0)))</f>
        <v/>
      </c>
      <c r="W29" t="str">
        <f>IF(E29="","",INDEX(References!$AA$3:$AA$48,MATCH($F29,References!$V$3:$V$48,0)))</f>
        <v/>
      </c>
      <c r="X29" t="str">
        <f>IF(F29="","",INDEX(References!$AB$3:$AB$48,MATCH($F29,References!$V$3:$V$48,0)))</f>
        <v/>
      </c>
      <c r="Y29" t="str">
        <f>IF(G29="","",INDEX(References!$AC$3:$AC$48,MATCH($F29,References!$V$3:$V$48,0)))</f>
        <v/>
      </c>
      <c r="Z29" s="117" t="str">
        <f>IF(I29="","",INDEX(References!$X$3:$X$48,MATCH($F29,References!$V$3:$V$48,0)))</f>
        <v/>
      </c>
      <c r="AA29" s="117" t="str">
        <f>IF(I29="","",INDEX(References!$Y$3:$Y$48,MATCH($F29,References!$V$3:$V$48,0)))</f>
        <v/>
      </c>
      <c r="AB29" s="264" t="str">
        <f>IF(P29="","",(P29*Z29*U29)/(1-X29)*((1-V29)*(1+W29)))</f>
        <v/>
      </c>
      <c r="AC29" s="255" t="str">
        <f>IF(Q29="","",((Q29*AA29)/(1-Y29)*((1-V29)*(1+W29))))</f>
        <v/>
      </c>
      <c r="AD29" s="264" t="str">
        <f>IF(AB29="","",AB29*G29)</f>
        <v/>
      </c>
      <c r="AE29" s="262" t="str">
        <f>IF(AC29="","",AC29*G29)</f>
        <v/>
      </c>
      <c r="AL29" t="str">
        <f>IF(AE29="","",AE29*References!$O$22)</f>
        <v/>
      </c>
      <c r="AM29" t="str">
        <f>IF(AE29="","",AE29*References!$O$26)</f>
        <v/>
      </c>
      <c r="AN29" t="str">
        <f>IF(C29="","",AO29/G29)</f>
        <v/>
      </c>
      <c r="AO29" s="8" t="str">
        <f>IF(OR(J29=0,G29=""),"",Admin!C23)</f>
        <v/>
      </c>
      <c r="AP29" s="252" t="str">
        <f>IF(C29="","",Development!$A$4&amp;"_"&amp;Development!$A$5)</f>
        <v/>
      </c>
    </row>
    <row r="30" spans="3:42" ht="14.5" customHeight="1" x14ac:dyDescent="0.35">
      <c r="C30" t="str">
        <f>IF(OR(Worksheet!I30="",Worksheet!G30=""),"","Lighting")</f>
        <v/>
      </c>
      <c r="D30" t="str">
        <f>IF(C30="","","LED/Solid State")</f>
        <v/>
      </c>
      <c r="E30" t="str">
        <f>IF(C30="","",INDEX(References!$I$13:$I$48,MATCH(Calculations!A21,References!$G$13:$G$48,0)))</f>
        <v/>
      </c>
      <c r="F30" t="str">
        <f>IF(C30="","",Calculations!A21)</f>
        <v/>
      </c>
      <c r="G30" t="str">
        <f>IF(C30="","",Worksheet!I30)</f>
        <v/>
      </c>
      <c r="H30" t="str">
        <f>IF(OR(C30="",Worksheet!M30=""),"",Worksheet!M30)</f>
        <v/>
      </c>
      <c r="I30" t="str">
        <f>IF(C30="","",Application!$N$40)</f>
        <v/>
      </c>
      <c r="J30" t="str">
        <f>IF(C30="","",Worksheet!G30)</f>
        <v/>
      </c>
      <c r="K30" t="str">
        <f>IF(Worksheet!I30="","",Worksheet!K30)</f>
        <v/>
      </c>
      <c r="L30" t="str">
        <f>IF(C30="","",IF(OR(Worksheet!O30="Standard",Worksheet!O30="Premium"),Worksheet!Q30,Worksheet!O30))</f>
        <v/>
      </c>
      <c r="M30" t="str">
        <f>IF(C30="","",Worksheet!S30)</f>
        <v/>
      </c>
      <c r="N30" t="str">
        <f>IF(C30="","",References!$P$16)</f>
        <v/>
      </c>
      <c r="O30" t="str">
        <f>IF(C30="","",Calculations!F21)</f>
        <v/>
      </c>
      <c r="P30" s="261" t="str">
        <f>IF(D30="","",Calculations!G21)</f>
        <v/>
      </c>
      <c r="Q30" s="262" t="str">
        <f>IF(C30="","",Calculations!H21)</f>
        <v/>
      </c>
      <c r="R30" s="260" t="str">
        <f>IF(C30="","",1)</f>
        <v/>
      </c>
      <c r="S30" s="264" t="str">
        <f>IF(P30="","",P30*R30*U30)</f>
        <v/>
      </c>
      <c r="T30" s="262" t="str">
        <f>IF(Q30="","",Q30*R30)</f>
        <v/>
      </c>
      <c r="U30" t="str">
        <f>IF(C30="","",INDEX(References!$W$3:$W$48,MATCH($F30,References!$V$3:$V$48,0)))</f>
        <v/>
      </c>
      <c r="V30" t="str">
        <f>IF(D30="","",INDEX(References!$Z$3:$Z$48,MATCH($F30,References!$V$3:$V$48,0)))</f>
        <v/>
      </c>
      <c r="W30" t="str">
        <f>IF(E30="","",INDEX(References!$AA$3:$AA$48,MATCH($F30,References!$V$3:$V$48,0)))</f>
        <v/>
      </c>
      <c r="X30" t="str">
        <f>IF(F30="","",INDEX(References!$AB$3:$AB$48,MATCH($F30,References!$V$3:$V$48,0)))</f>
        <v/>
      </c>
      <c r="Y30" t="str">
        <f>IF(G30="","",INDEX(References!$AC$3:$AC$48,MATCH($F30,References!$V$3:$V$48,0)))</f>
        <v/>
      </c>
      <c r="Z30" s="117" t="str">
        <f>IF(I30="","",INDEX(References!$X$3:$X$48,MATCH($F30,References!$V$3:$V$48,0)))</f>
        <v/>
      </c>
      <c r="AA30" s="117" t="str">
        <f>IF(I30="","",INDEX(References!$Y$3:$Y$48,MATCH($F30,References!$V$3:$V$48,0)))</f>
        <v/>
      </c>
      <c r="AB30" s="264" t="str">
        <f>IF(P30="","",(P30*Z30*U30)/(1-X30)*((1-V30)*(1+W30)))</f>
        <v/>
      </c>
      <c r="AC30" s="255" t="str">
        <f>IF(Q30="","",((Q30*AA30)/(1-Y30)*((1-V30)*(1+W30))))</f>
        <v/>
      </c>
      <c r="AD30" s="264" t="str">
        <f>IF(AB30="","",AB30*G30)</f>
        <v/>
      </c>
      <c r="AE30" s="262" t="str">
        <f>IF(AC30="","",AC30*G30)</f>
        <v/>
      </c>
      <c r="AL30" t="str">
        <f>IF(AE30="","",AE30*References!$O$22)</f>
        <v/>
      </c>
      <c r="AM30" t="str">
        <f>IF(AE30="","",AE30*References!$O$26)</f>
        <v/>
      </c>
      <c r="AN30" t="str">
        <f>IF(C30="","",AO30/G30)</f>
        <v/>
      </c>
      <c r="AO30" s="8" t="str">
        <f>IF(OR(J30=0,G30=""),"",Admin!C24)</f>
        <v/>
      </c>
      <c r="AP30" s="252" t="str">
        <f>IF(C30="","",Development!$A$4&amp;"_"&amp;Development!$A$5)</f>
        <v/>
      </c>
    </row>
    <row r="31" spans="3:42" ht="5.15" customHeight="1" x14ac:dyDescent="0.35">
      <c r="P31" s="261"/>
      <c r="Q31" s="263"/>
      <c r="S31" s="265"/>
      <c r="T31" s="263"/>
      <c r="AB31" s="266"/>
      <c r="AC31" s="256"/>
      <c r="AD31" s="266"/>
      <c r="AE31" s="267"/>
      <c r="AO31" s="7"/>
      <c r="AP31" s="251"/>
    </row>
    <row r="32" spans="3:42" ht="5.15" customHeight="1" x14ac:dyDescent="0.35">
      <c r="P32" s="261"/>
      <c r="Q32" s="263"/>
      <c r="S32" s="265"/>
      <c r="T32" s="263"/>
      <c r="AB32" s="266"/>
      <c r="AC32" s="256"/>
      <c r="AD32" s="266"/>
      <c r="AE32" s="267"/>
      <c r="AO32" s="7"/>
      <c r="AP32" s="251"/>
    </row>
    <row r="33" spans="3:42" ht="5.15" customHeight="1" x14ac:dyDescent="0.35">
      <c r="P33" s="261"/>
      <c r="Q33" s="263"/>
      <c r="S33" s="265"/>
      <c r="T33" s="263"/>
      <c r="AB33" s="266"/>
      <c r="AC33" s="256"/>
      <c r="AD33" s="266"/>
      <c r="AE33" s="267"/>
      <c r="AO33" s="7"/>
      <c r="AP33" s="251"/>
    </row>
    <row r="34" spans="3:42" ht="5.15" customHeight="1" x14ac:dyDescent="0.35">
      <c r="P34" s="261"/>
      <c r="Q34" s="263"/>
      <c r="S34" s="265"/>
      <c r="T34" s="263"/>
      <c r="AB34" s="266"/>
      <c r="AC34" s="256"/>
      <c r="AD34" s="266"/>
      <c r="AE34" s="267"/>
      <c r="AO34" s="7"/>
      <c r="AP34" s="251"/>
    </row>
    <row r="35" spans="3:42" ht="14.5" customHeight="1" x14ac:dyDescent="0.35">
      <c r="C35" t="str">
        <f>IF(OR(Worksheet!I35="",Worksheet!G35=""),"","Lighting")</f>
        <v/>
      </c>
      <c r="D35" t="str">
        <f>IF(C35="","","LED/Solid State")</f>
        <v/>
      </c>
      <c r="E35" t="str">
        <f>IF(C35="","",INDEX(References!$I$13:$I$48,MATCH(Calculations!A26,References!$G$13:$G$48,0)))</f>
        <v/>
      </c>
      <c r="F35" t="str">
        <f>IF(C35="","",Calculations!A26)</f>
        <v/>
      </c>
      <c r="G35" t="str">
        <f>IF(C35="","",Worksheet!I35)</f>
        <v/>
      </c>
      <c r="H35" t="str">
        <f>IF(OR(C35="",Worksheet!M35=""),"",Worksheet!M35)</f>
        <v/>
      </c>
      <c r="I35" t="str">
        <f>IF(C35="","",Application!$N$40)</f>
        <v/>
      </c>
      <c r="J35" t="str">
        <f>IF(C35="","",Worksheet!G35)</f>
        <v/>
      </c>
      <c r="K35" t="str">
        <f>IF(Worksheet!I35="","",Worksheet!K35)</f>
        <v/>
      </c>
      <c r="L35" t="str">
        <f>IF(C35="","",IF(OR(Worksheet!O35="Standard",Worksheet!O35="Premium"),Worksheet!Q35,Worksheet!O35))</f>
        <v/>
      </c>
      <c r="M35" t="str">
        <f>IF(C35="","",Worksheet!S35)</f>
        <v/>
      </c>
      <c r="N35" t="str">
        <f>IF(C35="","",References!$P$16)</f>
        <v/>
      </c>
      <c r="O35" t="str">
        <f>IF(C35="","",Calculations!F26)</f>
        <v/>
      </c>
      <c r="P35" s="261" t="str">
        <f>IF(D35="","",Calculations!G26)</f>
        <v/>
      </c>
      <c r="Q35" s="262" t="str">
        <f>IF(C35="","",Calculations!H26)</f>
        <v/>
      </c>
      <c r="R35" s="260" t="str">
        <f>IF(C35="","",1)</f>
        <v/>
      </c>
      <c r="S35" s="264" t="str">
        <f>IF(P35="","",P35*R35*U35)</f>
        <v/>
      </c>
      <c r="T35" s="262" t="str">
        <f>IF(Q35="","",Q35*R35)</f>
        <v/>
      </c>
      <c r="U35" t="str">
        <f>IF(C35="","",INDEX(References!$W$3:$W$48,MATCH($F35,References!$V$3:$V$48,0)))</f>
        <v/>
      </c>
      <c r="V35" t="str">
        <f>IF(D35="","",INDEX(References!$Z$3:$Z$48,MATCH($F35,References!$V$3:$V$48,0)))</f>
        <v/>
      </c>
      <c r="W35" t="str">
        <f>IF(E35="","",INDEX(References!$AA$3:$AA$48,MATCH($F35,References!$V$3:$V$48,0)))</f>
        <v/>
      </c>
      <c r="X35" t="str">
        <f>IF(F35="","",INDEX(References!$AB$3:$AB$48,MATCH($F35,References!$V$3:$V$48,0)))</f>
        <v/>
      </c>
      <c r="Y35" t="str">
        <f>IF(G35="","",INDEX(References!$AC$3:$AC$48,MATCH($F35,References!$V$3:$V$48,0)))</f>
        <v/>
      </c>
      <c r="Z35" s="117" t="str">
        <f>IF(I35="","",INDEX(References!$X$3:$X$48,MATCH($F35,References!$V$3:$V$48,0)))</f>
        <v/>
      </c>
      <c r="AA35" s="117" t="str">
        <f>IF(I35="","",INDEX(References!$Y$3:$Y$48,MATCH($F35,References!$V$3:$V$48,0)))</f>
        <v/>
      </c>
      <c r="AB35" s="264" t="str">
        <f>IF(P35="","",(P35*Z35*U35)/(1-X35)*((1-V35)*(1+W35)))</f>
        <v/>
      </c>
      <c r="AC35" s="255" t="str">
        <f>IF(Q35="","",((Q35*AA35)/(1-Y35)*((1-V35)*(1+W35))))</f>
        <v/>
      </c>
      <c r="AD35" s="264" t="str">
        <f>IF(AB35="","",AB35*G35)</f>
        <v/>
      </c>
      <c r="AE35" s="262" t="str">
        <f>IF(AC35="","",AC35*G35)</f>
        <v/>
      </c>
      <c r="AL35" t="str">
        <f>IF(AE35="","",AE35*References!$O$22)</f>
        <v/>
      </c>
      <c r="AM35" t="str">
        <f>IF(AE35="","",AE35*References!$O$26)</f>
        <v/>
      </c>
      <c r="AN35" t="str">
        <f>IF(C35="","",AO35/G35)</f>
        <v/>
      </c>
      <c r="AO35" s="8" t="str">
        <f>IF(OR(J35=0,G35=""),"",Admin!C29)</f>
        <v/>
      </c>
      <c r="AP35" s="252" t="str">
        <f>IF(C35="","",Development!$A$4&amp;"_"&amp;Development!$A$5)</f>
        <v/>
      </c>
    </row>
    <row r="36" spans="3:42" ht="14.5" x14ac:dyDescent="0.35">
      <c r="C36" t="str">
        <f>IF(OR(Worksheet!I36="",Worksheet!G36=""),"","Lighting")</f>
        <v/>
      </c>
      <c r="D36" t="str">
        <f>IF(C36="","","LED/Solid State")</f>
        <v/>
      </c>
      <c r="E36" t="str">
        <f>IF(C36="","",INDEX(References!$I$13:$I$48,MATCH(Calculations!A27,References!$G$13:$G$48,0)))</f>
        <v/>
      </c>
      <c r="F36" t="str">
        <f>IF(C36="","",Calculations!A27)</f>
        <v/>
      </c>
      <c r="G36" t="str">
        <f>IF(C36="","",Worksheet!I36)</f>
        <v/>
      </c>
      <c r="H36" t="str">
        <f>IF(OR(C36="",Worksheet!M36=""),"",Worksheet!M36)</f>
        <v/>
      </c>
      <c r="I36" t="str">
        <f>IF(C36="","",Application!$N$40)</f>
        <v/>
      </c>
      <c r="J36" t="str">
        <f>IF(C36="","",Worksheet!G36)</f>
        <v/>
      </c>
      <c r="K36" t="str">
        <f>IF(Worksheet!I36="","",Worksheet!K36)</f>
        <v/>
      </c>
      <c r="L36" t="str">
        <f>IF(C36="","",IF(OR(Worksheet!O36="Standard",Worksheet!O36="Premium"),Worksheet!Q36,Worksheet!O36))</f>
        <v/>
      </c>
      <c r="M36" t="str">
        <f>IF(C36="","",Worksheet!S36)</f>
        <v/>
      </c>
      <c r="N36" t="str">
        <f>IF(C36="","",References!$P$16)</f>
        <v/>
      </c>
      <c r="O36" t="str">
        <f>IF(C36="","",Calculations!F27)</f>
        <v/>
      </c>
      <c r="P36" s="261" t="str">
        <f>IF(D36="","",Calculations!G27)</f>
        <v/>
      </c>
      <c r="Q36" s="262" t="str">
        <f>IF(C36="","",Calculations!H27)</f>
        <v/>
      </c>
      <c r="R36" s="260" t="str">
        <f>IF(C36="","",1)</f>
        <v/>
      </c>
      <c r="S36" s="264" t="str">
        <f>IF(P36="","",P36*R36*U36)</f>
        <v/>
      </c>
      <c r="T36" s="262" t="str">
        <f>IF(Q36="","",Q36*R36)</f>
        <v/>
      </c>
      <c r="U36" t="str">
        <f>IF(C36="","",INDEX(References!$W$3:$W$48,MATCH($F36,References!$V$3:$V$48,0)))</f>
        <v/>
      </c>
      <c r="V36" t="str">
        <f>IF(D36="","",INDEX(References!$Z$3:$Z$48,MATCH($F36,References!$V$3:$V$48,0)))</f>
        <v/>
      </c>
      <c r="W36" t="str">
        <f>IF(E36="","",INDEX(References!$AA$3:$AA$48,MATCH($F36,References!$V$3:$V$48,0)))</f>
        <v/>
      </c>
      <c r="X36" t="str">
        <f>IF(F36="","",INDEX(References!$AB$3:$AB$48,MATCH($F36,References!$V$3:$V$48,0)))</f>
        <v/>
      </c>
      <c r="Y36" t="str">
        <f>IF(G36="","",INDEX(References!$AC$3:$AC$48,MATCH($F36,References!$V$3:$V$48,0)))</f>
        <v/>
      </c>
      <c r="Z36" s="117" t="str">
        <f>IF(I36="","",INDEX(References!$X$3:$X$48,MATCH($F36,References!$V$3:$V$48,0)))</f>
        <v/>
      </c>
      <c r="AA36" s="117" t="str">
        <f>IF(I36="","",INDEX(References!$Y$3:$Y$48,MATCH($F36,References!$V$3:$V$48,0)))</f>
        <v/>
      </c>
      <c r="AB36" s="264" t="str">
        <f>IF(P36="","",(P36*Z36*U36)/(1-X36)*((1-V36)*(1+W36)))</f>
        <v/>
      </c>
      <c r="AC36" s="255" t="str">
        <f>IF(Q36="","",((Q36*AA36)/(1-Y36)*((1-V36)*(1+W36))))</f>
        <v/>
      </c>
      <c r="AD36" s="264" t="str">
        <f>IF(AB36="","",AB36*G36)</f>
        <v/>
      </c>
      <c r="AE36" s="262" t="str">
        <f>IF(AC36="","",AC36*G36)</f>
        <v/>
      </c>
      <c r="AL36" t="str">
        <f>IF(AE36="","",AE36*References!$O$22)</f>
        <v/>
      </c>
      <c r="AM36" t="str">
        <f>IF(AE36="","",AE36*References!$O$26)</f>
        <v/>
      </c>
      <c r="AN36" t="str">
        <f>IF(C36="","",AO36/G36)</f>
        <v/>
      </c>
      <c r="AO36" s="8" t="str">
        <f>IF(OR(J36=0,G36=""),"",Admin!C30)</f>
        <v/>
      </c>
      <c r="AP36" s="252" t="str">
        <f>IF(C36="","",Development!$A$4&amp;"_"&amp;Development!$A$5)</f>
        <v/>
      </c>
    </row>
    <row r="37" spans="3:42" ht="14.5" x14ac:dyDescent="0.35">
      <c r="C37" t="str">
        <f>IF(OR(Worksheet!I37="",Worksheet!G37=""),"","Lighting")</f>
        <v/>
      </c>
      <c r="D37" t="str">
        <f>IF(C37="","","LED/Solid State")</f>
        <v/>
      </c>
      <c r="E37" t="str">
        <f>IF(C37="","",INDEX(References!$I$13:$I$48,MATCH(Calculations!A28,References!$G$13:$G$48,0)))</f>
        <v/>
      </c>
      <c r="F37" t="str">
        <f>IF(C37="","",Calculations!A28)</f>
        <v/>
      </c>
      <c r="G37" t="str">
        <f>IF(C37="","",Worksheet!I37)</f>
        <v/>
      </c>
      <c r="H37" t="str">
        <f>IF(OR(C37="",Worksheet!M37=""),"",Worksheet!M37)</f>
        <v/>
      </c>
      <c r="I37" t="str">
        <f>IF(C37="","",Application!$N$40)</f>
        <v/>
      </c>
      <c r="J37" t="str">
        <f>IF(C37="","",Worksheet!G37)</f>
        <v/>
      </c>
      <c r="K37" t="str">
        <f>IF(Worksheet!I37="","",Worksheet!K37)</f>
        <v/>
      </c>
      <c r="L37" t="str">
        <f>IF(C37="","",IF(OR(Worksheet!O37="Standard",Worksheet!O37="Premium"),Worksheet!Q37,Worksheet!O37))</f>
        <v/>
      </c>
      <c r="M37" t="str">
        <f>IF(C37="","",Worksheet!S37)</f>
        <v/>
      </c>
      <c r="N37" t="str">
        <f>IF(C37="","",References!$P$16)</f>
        <v/>
      </c>
      <c r="O37" t="str">
        <f>IF(C37="","",Calculations!F28)</f>
        <v/>
      </c>
      <c r="P37" s="261" t="str">
        <f>IF(D37="","",Calculations!G28)</f>
        <v/>
      </c>
      <c r="Q37" s="262" t="str">
        <f>IF(C37="","",Calculations!H28)</f>
        <v/>
      </c>
      <c r="R37" s="260" t="str">
        <f>IF(C37="","",1)</f>
        <v/>
      </c>
      <c r="S37" s="264" t="str">
        <f>IF(P37="","",P37*R37*U37)</f>
        <v/>
      </c>
      <c r="T37" s="262" t="str">
        <f>IF(Q37="","",Q37*R37)</f>
        <v/>
      </c>
      <c r="U37" t="str">
        <f>IF(C37="","",INDEX(References!$W$3:$W$48,MATCH($F37,References!$V$3:$V$48,0)))</f>
        <v/>
      </c>
      <c r="V37" t="str">
        <f>IF(D37="","",INDEX(References!$Z$3:$Z$48,MATCH($F37,References!$V$3:$V$48,0)))</f>
        <v/>
      </c>
      <c r="W37" t="str">
        <f>IF(E37="","",INDEX(References!$AA$3:$AA$48,MATCH($F37,References!$V$3:$V$48,0)))</f>
        <v/>
      </c>
      <c r="X37" t="str">
        <f>IF(F37="","",INDEX(References!$AB$3:$AB$48,MATCH($F37,References!$V$3:$V$48,0)))</f>
        <v/>
      </c>
      <c r="Y37" t="str">
        <f>IF(G37="","",INDEX(References!$AC$3:$AC$48,MATCH($F37,References!$V$3:$V$48,0)))</f>
        <v/>
      </c>
      <c r="Z37" s="117" t="str">
        <f>IF(I37="","",INDEX(References!$X$3:$X$48,MATCH($F37,References!$V$3:$V$48,0)))</f>
        <v/>
      </c>
      <c r="AA37" s="117" t="str">
        <f>IF(I37="","",INDEX(References!$Y$3:$Y$48,MATCH($F37,References!$V$3:$V$48,0)))</f>
        <v/>
      </c>
      <c r="AB37" s="264" t="str">
        <f>IF(P37="","",(P37*Z37*U37)/(1-X37)*((1-V37)*(1+W37)))</f>
        <v/>
      </c>
      <c r="AC37" s="255" t="str">
        <f>IF(Q37="","",((Q37*AA37)/(1-Y37)*((1-V37)*(1+W37))))</f>
        <v/>
      </c>
      <c r="AD37" s="264" t="str">
        <f>IF(AB37="","",AB37*G37)</f>
        <v/>
      </c>
      <c r="AE37" s="262" t="str">
        <f>IF(AC37="","",AC37*G37)</f>
        <v/>
      </c>
      <c r="AL37" t="str">
        <f>IF(AE37="","",AE37*References!$O$22)</f>
        <v/>
      </c>
      <c r="AM37" t="str">
        <f>IF(AE37="","",AE37*References!$O$26)</f>
        <v/>
      </c>
      <c r="AN37" t="str">
        <f>IF(C37="","",AO37/G37)</f>
        <v/>
      </c>
      <c r="AO37" s="8" t="str">
        <f>IF(OR(J37=0,G37=""),"",Admin!C31)</f>
        <v/>
      </c>
      <c r="AP37" s="252" t="str">
        <f>IF(C37="","",Development!$A$4&amp;"_"&amp;Development!$A$5)</f>
        <v/>
      </c>
    </row>
    <row r="38" spans="3:42" ht="14.5" x14ac:dyDescent="0.35">
      <c r="C38" t="str">
        <f>IF(OR(Worksheet!I38="",Worksheet!G38=""),"","Lighting")</f>
        <v/>
      </c>
      <c r="D38" t="str">
        <f>IF(C38="","","LED/Solid State")</f>
        <v/>
      </c>
      <c r="E38" t="str">
        <f>IF(C38="","",INDEX(References!$I$13:$I$48,MATCH(Calculations!A29,References!$G$13:$G$48,0)))</f>
        <v/>
      </c>
      <c r="F38" t="str">
        <f>IF(C38="","",Calculations!A29)</f>
        <v/>
      </c>
      <c r="G38" t="str">
        <f>IF(C38="","",Worksheet!I38)</f>
        <v/>
      </c>
      <c r="H38" t="str">
        <f>IF(OR(C38="",Worksheet!M38=""),"",Worksheet!M38)</f>
        <v/>
      </c>
      <c r="I38" t="str">
        <f>IF(C38="","",Application!$N$40)</f>
        <v/>
      </c>
      <c r="J38" t="str">
        <f>IF(C38="","",Worksheet!G38)</f>
        <v/>
      </c>
      <c r="K38" t="str">
        <f>IF(Worksheet!I38="","",Worksheet!K38)</f>
        <v/>
      </c>
      <c r="L38" t="str">
        <f>IF(C38="","",IF(OR(Worksheet!O38="Standard",Worksheet!O38="Premium"),Worksheet!Q38,Worksheet!O38))</f>
        <v/>
      </c>
      <c r="M38" t="str">
        <f>IF(C38="","",Worksheet!S38)</f>
        <v/>
      </c>
      <c r="N38" t="str">
        <f>IF(C38="","",References!$P$16)</f>
        <v/>
      </c>
      <c r="O38" t="str">
        <f>IF(C38="","",Calculations!F29)</f>
        <v/>
      </c>
      <c r="P38" s="261" t="str">
        <f>IF(D38="","",Calculations!G29)</f>
        <v/>
      </c>
      <c r="Q38" s="262" t="str">
        <f>IF(C38="","",Calculations!H29)</f>
        <v/>
      </c>
      <c r="R38" s="260" t="str">
        <f>IF(C38="","",1)</f>
        <v/>
      </c>
      <c r="S38" s="264" t="str">
        <f>IF(P38="","",P38*R38*U38)</f>
        <v/>
      </c>
      <c r="T38" s="262" t="str">
        <f>IF(Q38="","",Q38*R38)</f>
        <v/>
      </c>
      <c r="U38" t="str">
        <f>IF(C38="","",INDEX(References!$W$3:$W$48,MATCH($F38,References!$V$3:$V$48,0)))</f>
        <v/>
      </c>
      <c r="V38" t="str">
        <f>IF(D38="","",INDEX(References!$Z$3:$Z$48,MATCH($F38,References!$V$3:$V$48,0)))</f>
        <v/>
      </c>
      <c r="W38" t="str">
        <f>IF(E38="","",INDEX(References!$AA$3:$AA$48,MATCH($F38,References!$V$3:$V$48,0)))</f>
        <v/>
      </c>
      <c r="X38" t="str">
        <f>IF(F38="","",INDEX(References!$AB$3:$AB$48,MATCH($F38,References!$V$3:$V$48,0)))</f>
        <v/>
      </c>
      <c r="Y38" t="str">
        <f>IF(G38="","",INDEX(References!$AC$3:$AC$48,MATCH($F38,References!$V$3:$V$48,0)))</f>
        <v/>
      </c>
      <c r="Z38" s="117" t="str">
        <f>IF(I38="","",INDEX(References!$X$3:$X$48,MATCH($F38,References!$V$3:$V$48,0)))</f>
        <v/>
      </c>
      <c r="AA38" s="117" t="str">
        <f>IF(I38="","",INDEX(References!$Y$3:$Y$48,MATCH($F38,References!$V$3:$V$48,0)))</f>
        <v/>
      </c>
      <c r="AB38" s="264" t="str">
        <f>IF(P38="","",(P38*Z38*U38)/(1-X38)*((1-V38)*(1+W38)))</f>
        <v/>
      </c>
      <c r="AC38" s="255" t="str">
        <f>IF(Q38="","",((Q38*AA38)/(1-Y38)*((1-V38)*(1+W38))))</f>
        <v/>
      </c>
      <c r="AD38" s="264" t="str">
        <f>IF(AB38="","",AB38*G38)</f>
        <v/>
      </c>
      <c r="AE38" s="262" t="str">
        <f>IF(AC38="","",AC38*G38)</f>
        <v/>
      </c>
      <c r="AL38" t="str">
        <f>IF(AE38="","",AE38*References!$O$22)</f>
        <v/>
      </c>
      <c r="AM38" t="str">
        <f>IF(AE38="","",AE38*References!$O$26)</f>
        <v/>
      </c>
      <c r="AN38" t="str">
        <f>IF(C38="","",AO38/G38)</f>
        <v/>
      </c>
      <c r="AO38" s="8" t="str">
        <f>IF(OR(J38=0,G38=""),"",Admin!C32)</f>
        <v/>
      </c>
      <c r="AP38" s="252" t="str">
        <f>IF(C38="","",Development!$A$4&amp;"_"&amp;Development!$A$5)</f>
        <v/>
      </c>
    </row>
    <row r="39" spans="3:42" ht="5.15" customHeight="1" x14ac:dyDescent="0.35">
      <c r="P39" s="261"/>
      <c r="Q39" s="262"/>
      <c r="R39" s="260"/>
      <c r="S39" s="264"/>
      <c r="T39" s="262"/>
      <c r="AB39" s="264"/>
      <c r="AC39" s="255"/>
      <c r="AD39" s="264"/>
      <c r="AE39" s="262"/>
    </row>
    <row r="40" spans="3:42" ht="5.15" customHeight="1" x14ac:dyDescent="0.35">
      <c r="P40" s="261"/>
      <c r="Q40" s="262"/>
      <c r="R40" s="260"/>
      <c r="S40" s="264"/>
      <c r="T40" s="262"/>
      <c r="AB40" s="264"/>
      <c r="AC40" s="255"/>
      <c r="AD40" s="264"/>
      <c r="AE40" s="262"/>
    </row>
    <row r="41" spans="3:42" ht="5.15" customHeight="1" x14ac:dyDescent="0.35">
      <c r="P41" s="261"/>
      <c r="Q41" s="262"/>
      <c r="R41" s="260"/>
      <c r="S41" s="264"/>
      <c r="T41" s="262"/>
      <c r="AB41" s="264"/>
      <c r="AC41" s="255"/>
      <c r="AD41" s="264"/>
      <c r="AE41" s="262"/>
    </row>
    <row r="42" spans="3:42" ht="5.15" customHeight="1" x14ac:dyDescent="0.35">
      <c r="P42" s="261"/>
      <c r="Q42" s="262"/>
      <c r="R42" s="260"/>
      <c r="S42" s="264"/>
      <c r="T42" s="262"/>
      <c r="AB42" s="264"/>
      <c r="AC42" s="255"/>
      <c r="AD42" s="264"/>
      <c r="AE42" s="262"/>
    </row>
    <row r="43" spans="3:42" ht="14.5" x14ac:dyDescent="0.35">
      <c r="C43" t="str">
        <f>IF(OR(Worksheet!I43="",Worksheet!G43=""),"","Lighting")</f>
        <v/>
      </c>
      <c r="D43" t="str">
        <f>IF(C43="","","LED/Solid State")</f>
        <v/>
      </c>
      <c r="E43" t="str">
        <f>IF(C43="","",INDEX(References!$I$13:$I$48,MATCH(Calculations!A34,References!$G$13:$G$48,0)))</f>
        <v/>
      </c>
      <c r="F43" t="str">
        <f>IF(C43="","",Calculations!A34)</f>
        <v/>
      </c>
      <c r="G43" t="str">
        <f>IF(C43="","",Worksheet!I43)</f>
        <v/>
      </c>
      <c r="H43" t="str">
        <f>IF(OR(C43="",Worksheet!M43=""),"",Worksheet!M43)</f>
        <v/>
      </c>
      <c r="I43" t="str">
        <f>IF(C43="","",Application!$N$40)</f>
        <v/>
      </c>
      <c r="J43" t="str">
        <f>IF(C43="","",Worksheet!G43)</f>
        <v/>
      </c>
      <c r="K43" t="str">
        <f>IF(Worksheet!I43="","",Worksheet!K43)</f>
        <v/>
      </c>
      <c r="L43" t="str">
        <f>IF(C43="","",IF(OR(Worksheet!O43="Standard",Worksheet!O43="Premium"),Worksheet!Q43,Worksheet!O43))</f>
        <v/>
      </c>
      <c r="M43" t="str">
        <f>IF(C43="","",Worksheet!S43)</f>
        <v/>
      </c>
      <c r="N43" t="str">
        <f>IF(C43="","",References!$P$16)</f>
        <v/>
      </c>
      <c r="O43" t="str">
        <f>IF(C43="","",Calculations!F34)</f>
        <v/>
      </c>
      <c r="P43" s="261" t="str">
        <f>IF(D43="","",Calculations!G34)</f>
        <v/>
      </c>
      <c r="Q43" s="262" t="str">
        <f>IF(C43="","",Calculations!H34)</f>
        <v/>
      </c>
      <c r="R43" s="260" t="str">
        <f>IF(C43="","",1)</f>
        <v/>
      </c>
      <c r="S43" s="264" t="str">
        <f>IF(P43="","",P43*R43*U43)</f>
        <v/>
      </c>
      <c r="T43" s="262" t="str">
        <f>IF(Q43="","",Q43*R43)</f>
        <v/>
      </c>
      <c r="U43" t="str">
        <f>IF(C43="","",INDEX(References!$W$3:$W$48,MATCH($F43,References!$V$3:$V$48,0)))</f>
        <v/>
      </c>
      <c r="V43" t="str">
        <f>IF(D43="","",INDEX(References!$Z$3:$Z$48,MATCH($F43,References!$V$3:$V$48,0)))</f>
        <v/>
      </c>
      <c r="W43" t="str">
        <f>IF(E43="","",INDEX(References!$AA$3:$AA$48,MATCH($F43,References!$V$3:$V$48,0)))</f>
        <v/>
      </c>
      <c r="X43" t="str">
        <f>IF(F43="","",INDEX(References!$AB$3:$AB$48,MATCH($F43,References!$V$3:$V$48,0)))</f>
        <v/>
      </c>
      <c r="Y43" t="str">
        <f>IF(G43="","",INDEX(References!$AC$3:$AC$48,MATCH($F43,References!$V$3:$V$48,0)))</f>
        <v/>
      </c>
      <c r="Z43" s="117" t="str">
        <f>IF(I43="","",INDEX(References!$X$3:$X$48,MATCH($F43,References!$V$3:$V$48,0)))</f>
        <v/>
      </c>
      <c r="AA43" s="117" t="str">
        <f>IF(I43="","",INDEX(References!$Y$3:$Y$48,MATCH($F43,References!$V$3:$V$48,0)))</f>
        <v/>
      </c>
      <c r="AB43" s="264" t="str">
        <f>IF(P43="","",(P43*Z43*U43)/(1-X43)*((1-V43)*(1+W43)))</f>
        <v/>
      </c>
      <c r="AC43" s="255" t="str">
        <f>IF(Q43="","",((Q43*AA43)/(1-Y43)*((1-V43)*(1+W43))))</f>
        <v/>
      </c>
      <c r="AD43" s="264" t="str">
        <f>IF(AB43="","",AB43*G43)</f>
        <v/>
      </c>
      <c r="AE43" s="262" t="str">
        <f>IF(AC43="","",AC43*G43)</f>
        <v/>
      </c>
      <c r="AL43" t="str">
        <f>IF(AE43="","",AE43*References!$O$22)</f>
        <v/>
      </c>
      <c r="AM43" t="str">
        <f>IF(AE43="","",AE43*References!$O$26)</f>
        <v/>
      </c>
      <c r="AN43" t="str">
        <f>IF(C43="","",AO43/G43)</f>
        <v/>
      </c>
      <c r="AO43" s="8" t="str">
        <f>IF(OR(J43=0,G43=""),"",Admin!C37)</f>
        <v/>
      </c>
      <c r="AP43" s="252" t="str">
        <f>IF(C43="","",Development!$A$4&amp;"_"&amp;Development!$A$5)</f>
        <v/>
      </c>
    </row>
    <row r="44" spans="3:42" ht="14.5" x14ac:dyDescent="0.35">
      <c r="C44" t="str">
        <f>IF(OR(Worksheet!I44="",Worksheet!G44=""),"","Lighting")</f>
        <v/>
      </c>
      <c r="D44" t="str">
        <f>IF(C44="","","LED/Solid State")</f>
        <v/>
      </c>
      <c r="E44" t="str">
        <f>IF(C44="","",INDEX(References!$I$13:$I$48,MATCH(Calculations!A35,References!$G$13:$G$48,0)))</f>
        <v/>
      </c>
      <c r="F44" t="str">
        <f>IF(C44="","",Calculations!A35)</f>
        <v/>
      </c>
      <c r="G44" t="str">
        <f>IF(C44="","",Worksheet!I44)</f>
        <v/>
      </c>
      <c r="H44" t="str">
        <f>IF(OR(C44="",Worksheet!M44=""),"",Worksheet!M44)</f>
        <v/>
      </c>
      <c r="I44" t="str">
        <f>IF(C44="","",Application!$N$40)</f>
        <v/>
      </c>
      <c r="J44" t="str">
        <f>IF(C44="","",Worksheet!G44)</f>
        <v/>
      </c>
      <c r="K44" t="str">
        <f>IF(Worksheet!I44="","",Worksheet!K44)</f>
        <v/>
      </c>
      <c r="L44" t="str">
        <f>IF(C44="","",IF(OR(Worksheet!O44="Standard",Worksheet!O44="Premium"),Worksheet!Q44,Worksheet!O44))</f>
        <v/>
      </c>
      <c r="M44" t="str">
        <f>IF(C44="","",Worksheet!S44)</f>
        <v/>
      </c>
      <c r="N44" t="str">
        <f>IF(C44="","",References!$P$16)</f>
        <v/>
      </c>
      <c r="O44" t="str">
        <f>IF(C44="","",Calculations!F35)</f>
        <v/>
      </c>
      <c r="P44" s="261" t="str">
        <f>IF(D44="","",Calculations!G35)</f>
        <v/>
      </c>
      <c r="Q44" s="262" t="str">
        <f>IF(C44="","",Calculations!H35)</f>
        <v/>
      </c>
      <c r="R44" s="260" t="str">
        <f>IF(C44="","",1)</f>
        <v/>
      </c>
      <c r="S44" s="264" t="str">
        <f>IF(P44="","",P44*R44*U44)</f>
        <v/>
      </c>
      <c r="T44" s="262" t="str">
        <f>IF(Q44="","",Q44*R44)</f>
        <v/>
      </c>
      <c r="U44" t="str">
        <f>IF(C44="","",INDEX(References!$W$3:$W$48,MATCH($F44,References!$V$3:$V$48,0)))</f>
        <v/>
      </c>
      <c r="V44" t="str">
        <f>IF(D44="","",INDEX(References!$Z$3:$Z$48,MATCH($F44,References!$V$3:$V$48,0)))</f>
        <v/>
      </c>
      <c r="W44" t="str">
        <f>IF(E44="","",INDEX(References!$AA$3:$AA$48,MATCH($F44,References!$V$3:$V$48,0)))</f>
        <v/>
      </c>
      <c r="X44" t="str">
        <f>IF(F44="","",INDEX(References!$AB$3:$AB$48,MATCH($F44,References!$V$3:$V$48,0)))</f>
        <v/>
      </c>
      <c r="Y44" t="str">
        <f>IF(G44="","",INDEX(References!$AC$3:$AC$48,MATCH($F44,References!$V$3:$V$48,0)))</f>
        <v/>
      </c>
      <c r="Z44" s="117" t="str">
        <f>IF(I44="","",INDEX(References!$X$3:$X$48,MATCH($F44,References!$V$3:$V$48,0)))</f>
        <v/>
      </c>
      <c r="AA44" s="117" t="str">
        <f>IF(I44="","",INDEX(References!$Y$3:$Y$48,MATCH($F44,References!$V$3:$V$48,0)))</f>
        <v/>
      </c>
      <c r="AB44" s="264" t="str">
        <f>IF(P44="","",(P44*Z44*U44)/(1-X44)*((1-V44)*(1+W44)))</f>
        <v/>
      </c>
      <c r="AC44" s="255" t="str">
        <f>IF(Q44="","",((Q44*AA44)/(1-Y44)*((1-V44)*(1+W44))))</f>
        <v/>
      </c>
      <c r="AD44" s="264" t="str">
        <f>IF(AB44="","",AB44*G44)</f>
        <v/>
      </c>
      <c r="AE44" s="262" t="str">
        <f>IF(AC44="","",AC44*G44)</f>
        <v/>
      </c>
      <c r="AL44" t="str">
        <f>IF(AE44="","",AE44*References!$O$22)</f>
        <v/>
      </c>
      <c r="AM44" t="str">
        <f>IF(AE44="","",AE44*References!$O$26)</f>
        <v/>
      </c>
      <c r="AN44" t="str">
        <f>IF(C44="","",AO44/G44)</f>
        <v/>
      </c>
      <c r="AO44" s="8" t="str">
        <f>IF(OR(J44=0,G44=""),"",Admin!C38)</f>
        <v/>
      </c>
      <c r="AP44" s="252" t="str">
        <f>IF(C44="","",Development!$A$4&amp;"_"&amp;Development!$A$5)</f>
        <v/>
      </c>
    </row>
    <row r="45" spans="3:42" ht="14.5" x14ac:dyDescent="0.35">
      <c r="C45" t="str">
        <f>IF(OR(Worksheet!I45="",Worksheet!G45=""),"","Lighting")</f>
        <v/>
      </c>
      <c r="D45" t="str">
        <f>IF(C45="","","LED/Solid State")</f>
        <v/>
      </c>
      <c r="E45" t="str">
        <f>IF(C45="","",INDEX(References!$I$13:$I$48,MATCH(Calculations!A36,References!$G$13:$G$48,0)))</f>
        <v/>
      </c>
      <c r="F45" t="str">
        <f>IF(C45="","",Calculations!A36)</f>
        <v/>
      </c>
      <c r="G45" t="str">
        <f>IF(C45="","",Worksheet!I45)</f>
        <v/>
      </c>
      <c r="H45" t="str">
        <f>IF(OR(C45="",Worksheet!M45=""),"",Worksheet!M45)</f>
        <v/>
      </c>
      <c r="I45" t="str">
        <f>IF(C45="","",Application!$N$40)</f>
        <v/>
      </c>
      <c r="J45" t="str">
        <f>IF(C45="","",Worksheet!G45)</f>
        <v/>
      </c>
      <c r="K45" t="str">
        <f>IF(Worksheet!I45="","",Worksheet!K45)</f>
        <v/>
      </c>
      <c r="L45" t="str">
        <f>IF(C45="","",IF(OR(Worksheet!O45="Standard",Worksheet!O45="Premium"),Worksheet!Q45,Worksheet!O45))</f>
        <v/>
      </c>
      <c r="M45" t="str">
        <f>IF(C45="","",Worksheet!S45)</f>
        <v/>
      </c>
      <c r="N45" t="str">
        <f>IF(C45="","",References!$P$16)</f>
        <v/>
      </c>
      <c r="O45" t="str">
        <f>IF(C45="","",Calculations!F36)</f>
        <v/>
      </c>
      <c r="P45" s="261" t="str">
        <f>IF(D45="","",Calculations!G36)</f>
        <v/>
      </c>
      <c r="Q45" s="262" t="str">
        <f>IF(C45="","",Calculations!H36)</f>
        <v/>
      </c>
      <c r="R45" s="260" t="str">
        <f>IF(C45="","",1)</f>
        <v/>
      </c>
      <c r="S45" s="264" t="str">
        <f>IF(P45="","",P45*R45*U45)</f>
        <v/>
      </c>
      <c r="T45" s="262" t="str">
        <f>IF(Q45="","",Q45*R45)</f>
        <v/>
      </c>
      <c r="U45" t="str">
        <f>IF(C45="","",INDEX(References!$W$3:$W$48,MATCH($F45,References!$V$3:$V$48,0)))</f>
        <v/>
      </c>
      <c r="V45" t="str">
        <f>IF(D45="","",INDEX(References!$Z$3:$Z$48,MATCH($F45,References!$V$3:$V$48,0)))</f>
        <v/>
      </c>
      <c r="W45" t="str">
        <f>IF(E45="","",INDEX(References!$AA$3:$AA$48,MATCH($F45,References!$V$3:$V$48,0)))</f>
        <v/>
      </c>
      <c r="X45" t="str">
        <f>IF(F45="","",INDEX(References!$AB$3:$AB$48,MATCH($F45,References!$V$3:$V$48,0)))</f>
        <v/>
      </c>
      <c r="Y45" t="str">
        <f>IF(G45="","",INDEX(References!$AC$3:$AC$48,MATCH($F45,References!$V$3:$V$48,0)))</f>
        <v/>
      </c>
      <c r="Z45" s="117" t="str">
        <f>IF(I45="","",INDEX(References!$X$3:$X$48,MATCH($F45,References!$V$3:$V$48,0)))</f>
        <v/>
      </c>
      <c r="AA45" s="117" t="str">
        <f>IF(I45="","",INDEX(References!$Y$3:$Y$48,MATCH($F45,References!$V$3:$V$48,0)))</f>
        <v/>
      </c>
      <c r="AB45" s="264" t="str">
        <f>IF(P45="","",(P45*Z45*U45)/(1-X45)*((1-V45)*(1+W45)))</f>
        <v/>
      </c>
      <c r="AC45" s="255" t="str">
        <f>IF(Q45="","",((Q45*AA45)/(1-Y45)*((1-V45)*(1+W45))))</f>
        <v/>
      </c>
      <c r="AD45" s="264" t="str">
        <f>IF(AB45="","",AB45*G45)</f>
        <v/>
      </c>
      <c r="AE45" s="262" t="str">
        <f>IF(AC45="","",AC45*G45)</f>
        <v/>
      </c>
      <c r="AL45" t="str">
        <f>IF(AE45="","",AE45*References!$O$22)</f>
        <v/>
      </c>
      <c r="AM45" t="str">
        <f>IF(AE45="","",AE45*References!$O$26)</f>
        <v/>
      </c>
      <c r="AN45" t="str">
        <f>IF(C45="","",AO45/G45)</f>
        <v/>
      </c>
      <c r="AO45" s="8" t="str">
        <f>IF(OR(J45=0,G45=""),"",Admin!C39)</f>
        <v/>
      </c>
      <c r="AP45" s="252" t="str">
        <f>IF(C45="","",Development!$A$4&amp;"_"&amp;Development!$A$5)</f>
        <v/>
      </c>
    </row>
    <row r="46" spans="3:42" ht="14.5" x14ac:dyDescent="0.35">
      <c r="C46" t="str">
        <f>IF(OR(Worksheet!I46="",Worksheet!G46=""),"","Lighting")</f>
        <v/>
      </c>
      <c r="D46" t="str">
        <f>IF(C46="","","LED/Solid State")</f>
        <v/>
      </c>
      <c r="E46" t="str">
        <f>IF(C46="","",INDEX(References!$I$13:$I$48,MATCH(Calculations!A37,References!$G$13:$G$48,0)))</f>
        <v/>
      </c>
      <c r="F46" t="str">
        <f>IF(C46="","",Calculations!A37)</f>
        <v/>
      </c>
      <c r="G46" t="str">
        <f>IF(C46="","",Worksheet!I46)</f>
        <v/>
      </c>
      <c r="H46" t="str">
        <f>IF(OR(C46="",Worksheet!M46=""),"",Worksheet!M46)</f>
        <v/>
      </c>
      <c r="I46" t="str">
        <f>IF(C46="","",Application!$N$40)</f>
        <v/>
      </c>
      <c r="J46" t="str">
        <f>IF(C46="","",Worksheet!G46)</f>
        <v/>
      </c>
      <c r="K46" t="str">
        <f>IF(Worksheet!I46="","",Worksheet!K46)</f>
        <v/>
      </c>
      <c r="L46" t="str">
        <f>IF(C46="","",IF(OR(Worksheet!O46="Standard",Worksheet!O46="Premium"),Worksheet!Q46,Worksheet!O46))</f>
        <v/>
      </c>
      <c r="M46" t="str">
        <f>IF(C46="","",Worksheet!S46)</f>
        <v/>
      </c>
      <c r="N46" t="str">
        <f>IF(C46="","",References!$P$16)</f>
        <v/>
      </c>
      <c r="O46" t="str">
        <f>IF(C46="","",Calculations!F37)</f>
        <v/>
      </c>
      <c r="P46" s="261" t="str">
        <f>IF(D46="","",Calculations!G37)</f>
        <v/>
      </c>
      <c r="Q46" s="262" t="str">
        <f>IF(C46="","",Calculations!H37)</f>
        <v/>
      </c>
      <c r="R46" s="260" t="str">
        <f>IF(C46="","",1)</f>
        <v/>
      </c>
      <c r="S46" s="264" t="str">
        <f>IF(P46="","",P46*R46*U46)</f>
        <v/>
      </c>
      <c r="T46" s="262" t="str">
        <f>IF(Q46="","",Q46*R46)</f>
        <v/>
      </c>
      <c r="U46" t="str">
        <f>IF(C46="","",INDEX(References!$W$3:$W$48,MATCH($F46,References!$V$3:$V$48,0)))</f>
        <v/>
      </c>
      <c r="V46" t="str">
        <f>IF(D46="","",INDEX(References!$Z$3:$Z$48,MATCH($F46,References!$V$3:$V$48,0)))</f>
        <v/>
      </c>
      <c r="W46" t="str">
        <f>IF(E46="","",INDEX(References!$AA$3:$AA$48,MATCH($F46,References!$V$3:$V$48,0)))</f>
        <v/>
      </c>
      <c r="X46" t="str">
        <f>IF(F46="","",INDEX(References!$AB$3:$AB$48,MATCH($F46,References!$V$3:$V$48,0)))</f>
        <v/>
      </c>
      <c r="Y46" t="str">
        <f>IF(G46="","",INDEX(References!$AC$3:$AC$48,MATCH($F46,References!$V$3:$V$48,0)))</f>
        <v/>
      </c>
      <c r="Z46" s="117" t="str">
        <f>IF(I46="","",INDEX(References!$X$3:$X$48,MATCH($F46,References!$V$3:$V$48,0)))</f>
        <v/>
      </c>
      <c r="AA46" s="117" t="str">
        <f>IF(I46="","",INDEX(References!$Y$3:$Y$48,MATCH($F46,References!$V$3:$V$48,0)))</f>
        <v/>
      </c>
      <c r="AB46" s="264" t="str">
        <f>IF(P46="","",(P46*Z46*U46)/(1-X46)*((1-V46)*(1+W46)))</f>
        <v/>
      </c>
      <c r="AC46" s="255" t="str">
        <f>IF(Q46="","",((Q46*AA46)/(1-Y46)*((1-V46)*(1+W46))))</f>
        <v/>
      </c>
      <c r="AD46" s="264" t="str">
        <f>IF(AB46="","",AB46*G46)</f>
        <v/>
      </c>
      <c r="AE46" s="262" t="str">
        <f>IF(AC46="","",AC46*G46)</f>
        <v/>
      </c>
      <c r="AL46" t="str">
        <f>IF(AE46="","",AE46*References!$O$22)</f>
        <v/>
      </c>
      <c r="AM46" t="str">
        <f>IF(AE46="","",AE46*References!$O$26)</f>
        <v/>
      </c>
      <c r="AN46" t="str">
        <f>IF(C46="","",AO46/G46)</f>
        <v/>
      </c>
      <c r="AO46" s="8" t="str">
        <f>IF(OR(J46=0,G46=""),"",Admin!C40)</f>
        <v/>
      </c>
      <c r="AP46" s="252" t="str">
        <f>IF(C46="","",Development!$A$4&amp;"_"&amp;Development!$A$5)</f>
        <v/>
      </c>
    </row>
    <row r="47" spans="3:42" ht="5.15" customHeight="1" x14ac:dyDescent="0.35">
      <c r="P47" s="261"/>
      <c r="Q47" s="262"/>
      <c r="R47" s="260"/>
      <c r="S47" s="264"/>
      <c r="T47" s="262"/>
      <c r="AB47" s="264"/>
      <c r="AC47" s="255"/>
      <c r="AD47" s="264"/>
      <c r="AE47" s="262"/>
    </row>
    <row r="48" spans="3:42" ht="5.15" customHeight="1" x14ac:dyDescent="0.35">
      <c r="P48" s="261"/>
      <c r="Q48" s="262"/>
      <c r="R48" s="260"/>
      <c r="S48" s="264"/>
      <c r="T48" s="262"/>
      <c r="AB48" s="264"/>
      <c r="AC48" s="255"/>
      <c r="AD48" s="264"/>
      <c r="AE48" s="262"/>
    </row>
    <row r="49" spans="3:42" ht="5.15" customHeight="1" x14ac:dyDescent="0.35">
      <c r="P49" s="261"/>
      <c r="Q49" s="262"/>
      <c r="R49" s="260"/>
      <c r="S49" s="264"/>
      <c r="T49" s="262"/>
      <c r="AB49" s="264"/>
      <c r="AC49" s="255"/>
      <c r="AD49" s="264"/>
      <c r="AE49" s="262"/>
    </row>
    <row r="50" spans="3:42" ht="5.15" customHeight="1" x14ac:dyDescent="0.35">
      <c r="P50" s="261"/>
      <c r="Q50" s="262"/>
      <c r="R50" s="260"/>
      <c r="S50" s="264"/>
      <c r="T50" s="262"/>
      <c r="AB50" s="264"/>
      <c r="AC50" s="255"/>
      <c r="AD50" s="264"/>
      <c r="AE50" s="262"/>
    </row>
    <row r="51" spans="3:42" ht="15" customHeight="1" x14ac:dyDescent="0.35">
      <c r="C51" t="str">
        <f>IF(OR(Worksheet!I51="",Worksheet!G51=""),"","Lighting")</f>
        <v/>
      </c>
      <c r="D51" t="str">
        <f>IF(C51="","","LED/Solid State")</f>
        <v/>
      </c>
      <c r="E51" t="str">
        <f>IF(C51="","",INDEX(References!$I$13:$I$48,MATCH(Calculations!A42,References!$G$13:$G$48,0)))</f>
        <v/>
      </c>
      <c r="F51" t="str">
        <f>IF(C51="","",Calculations!A42)</f>
        <v/>
      </c>
      <c r="G51" t="str">
        <f>IF(C51="","",Worksheet!I51)</f>
        <v/>
      </c>
      <c r="H51" t="str">
        <f>IF(OR(C51="",Worksheet!M51=""),"",Worksheet!M51)</f>
        <v/>
      </c>
      <c r="I51" t="str">
        <f>IF(C51="","",Application!$N$40)</f>
        <v/>
      </c>
      <c r="J51" t="str">
        <f>IF(C51="","",Worksheet!G51)</f>
        <v/>
      </c>
      <c r="K51" t="str">
        <f>IF(Worksheet!I51="","",Worksheet!K51)</f>
        <v/>
      </c>
      <c r="L51" t="str">
        <f>IF(C51="","",IF(OR(Worksheet!O51="Standard",Worksheet!O51="Premium"),Worksheet!Q51,Worksheet!O51))</f>
        <v/>
      </c>
      <c r="M51" t="str">
        <f>IF(C51="","",Worksheet!S51)</f>
        <v/>
      </c>
      <c r="N51" t="str">
        <f>IF(C51="","",References!$P$16)</f>
        <v/>
      </c>
      <c r="O51" t="str">
        <f>IF(C51="","",Calculations!F42)</f>
        <v/>
      </c>
      <c r="P51" s="261" t="str">
        <f>IF(D51="","",Calculations!G42)</f>
        <v/>
      </c>
      <c r="Q51" s="262" t="str">
        <f>IF(C51="","",Calculations!H42)</f>
        <v/>
      </c>
      <c r="R51" s="260" t="str">
        <f>IF(C51="","",1)</f>
        <v/>
      </c>
      <c r="S51" s="264" t="str">
        <f>IF(P51="","",P51*R51*U51)</f>
        <v/>
      </c>
      <c r="T51" s="262" t="str">
        <f>IF(Q51="","",Q51*R51)</f>
        <v/>
      </c>
      <c r="U51" t="str">
        <f>IF(C51="","",INDEX(References!$W$3:$W$48,MATCH($F51,References!$V$3:$V$48,0)))</f>
        <v/>
      </c>
      <c r="V51" t="str">
        <f>IF(D51="","",INDEX(References!$Z$3:$Z$48,MATCH($F51,References!$V$3:$V$48,0)))</f>
        <v/>
      </c>
      <c r="W51" t="str">
        <f>IF(E51="","",INDEX(References!$AA$3:$AA$48,MATCH($F51,References!$V$3:$V$48,0)))</f>
        <v/>
      </c>
      <c r="X51" t="str">
        <f>IF(F51="","",INDEX(References!$AB$3:$AB$48,MATCH($F51,References!$V$3:$V$48,0)))</f>
        <v/>
      </c>
      <c r="Y51" t="str">
        <f>IF(G51="","",INDEX(References!$AC$3:$AC$48,MATCH($F51,References!$V$3:$V$48,0)))</f>
        <v/>
      </c>
      <c r="Z51" s="117" t="str">
        <f>IF(I51="","",INDEX(References!$X$3:$X$48,MATCH($F51,References!$V$3:$V$48,0)))</f>
        <v/>
      </c>
      <c r="AA51" s="117" t="str">
        <f>IF(I51="","",INDEX(References!$Y$3:$Y$48,MATCH($F51,References!$V$3:$V$48,0)))</f>
        <v/>
      </c>
      <c r="AB51" s="264" t="str">
        <f>IF(P51="","",(P51*Z51*U51)/(1-X51)*((1-V51)*(1+W51)))</f>
        <v/>
      </c>
      <c r="AC51" s="255" t="str">
        <f>IF(Q51="","",((Q51*AA51)/(1-Y51)*((1-V51)*(1+W51))))</f>
        <v/>
      </c>
      <c r="AD51" s="264" t="str">
        <f>IF(AB51="","",AB51*G51)</f>
        <v/>
      </c>
      <c r="AE51" s="262" t="str">
        <f>IF(AC51="","",AC51*G51)</f>
        <v/>
      </c>
      <c r="AL51" t="str">
        <f>IF(AE51="","",AE51*References!$O$22)</f>
        <v/>
      </c>
      <c r="AM51" t="str">
        <f>IF(AE51="","",AE51*References!$O$26)</f>
        <v/>
      </c>
      <c r="AN51" t="str">
        <f>IF(C51="","",AO51/G51)</f>
        <v/>
      </c>
      <c r="AO51" s="8" t="str">
        <f>IF(OR(J51=0,G51=""),"",Admin!C45)</f>
        <v/>
      </c>
      <c r="AP51" s="252" t="str">
        <f>IF(C51="","",Development!$A$4&amp;"_"&amp;Development!$A$5)</f>
        <v/>
      </c>
    </row>
    <row r="52" spans="3:42" ht="15" customHeight="1" x14ac:dyDescent="0.35">
      <c r="C52" t="str">
        <f>IF(OR(Worksheet!I52="",Worksheet!G52=""),"","Lighting")</f>
        <v/>
      </c>
      <c r="D52" t="str">
        <f>IF(C52="","","LED/Solid State")</f>
        <v/>
      </c>
      <c r="E52" t="str">
        <f>IF(C52="","",INDEX(References!$I$13:$I$48,MATCH(Calculations!A43,References!$G$13:$G$48,0)))</f>
        <v/>
      </c>
      <c r="F52" t="str">
        <f>IF(C52="","",Calculations!A43)</f>
        <v/>
      </c>
      <c r="G52" t="str">
        <f>IF(C52="","",Worksheet!I52)</f>
        <v/>
      </c>
      <c r="H52" t="str">
        <f>IF(OR(C52="",Worksheet!M52=""),"",Worksheet!M52)</f>
        <v/>
      </c>
      <c r="I52" t="str">
        <f>IF(C52="","",Application!$N$40)</f>
        <v/>
      </c>
      <c r="J52" t="str">
        <f>IF(C52="","",Worksheet!G52)</f>
        <v/>
      </c>
      <c r="K52" t="str">
        <f>IF(Worksheet!I52="","",Worksheet!K52)</f>
        <v/>
      </c>
      <c r="L52" t="str">
        <f>IF(C52="","",IF(OR(Worksheet!O52="Standard",Worksheet!O52="Premium"),Worksheet!Q52,Worksheet!O52))</f>
        <v/>
      </c>
      <c r="M52" t="str">
        <f>IF(C52="","",Worksheet!S52)</f>
        <v/>
      </c>
      <c r="N52" t="str">
        <f>IF(C52="","",References!$P$16)</f>
        <v/>
      </c>
      <c r="O52" t="str">
        <f>IF(C52="","",Calculations!F43)</f>
        <v/>
      </c>
      <c r="P52" s="261" t="str">
        <f>IF(D52="","",Calculations!G43)</f>
        <v/>
      </c>
      <c r="Q52" s="262" t="str">
        <f>IF(C52="","",Calculations!H43)</f>
        <v/>
      </c>
      <c r="R52" s="260" t="str">
        <f>IF(C52="","",1)</f>
        <v/>
      </c>
      <c r="S52" s="264" t="str">
        <f>IF(P52="","",P52*R52*U52)</f>
        <v/>
      </c>
      <c r="T52" s="262" t="str">
        <f>IF(Q52="","",Q52*R52)</f>
        <v/>
      </c>
      <c r="U52" t="str">
        <f>IF(C52="","",INDEX(References!$W$3:$W$48,MATCH($F52,References!$V$3:$V$48,0)))</f>
        <v/>
      </c>
      <c r="V52" t="str">
        <f>IF(D52="","",INDEX(References!$Z$3:$Z$48,MATCH($F52,References!$V$3:$V$48,0)))</f>
        <v/>
      </c>
      <c r="W52" t="str">
        <f>IF(E52="","",INDEX(References!$AA$3:$AA$48,MATCH($F52,References!$V$3:$V$48,0)))</f>
        <v/>
      </c>
      <c r="X52" t="str">
        <f>IF(F52="","",INDEX(References!$AB$3:$AB$48,MATCH($F52,References!$V$3:$V$48,0)))</f>
        <v/>
      </c>
      <c r="Y52" t="str">
        <f>IF(G52="","",INDEX(References!$AC$3:$AC$48,MATCH($F52,References!$V$3:$V$48,0)))</f>
        <v/>
      </c>
      <c r="Z52" s="117" t="str">
        <f>IF(I52="","",INDEX(References!$X$3:$X$48,MATCH($F52,References!$V$3:$V$48,0)))</f>
        <v/>
      </c>
      <c r="AA52" s="117" t="str">
        <f>IF(I52="","",INDEX(References!$Y$3:$Y$48,MATCH($F52,References!$V$3:$V$48,0)))</f>
        <v/>
      </c>
      <c r="AB52" s="264" t="str">
        <f>IF(P52="","",(P52*Z52*U52)/(1-X52)*((1-V52)*(1+W52)))</f>
        <v/>
      </c>
      <c r="AC52" s="255" t="str">
        <f>IF(Q52="","",((Q52*AA52)/(1-Y52)*((1-V52)*(1+W52))))</f>
        <v/>
      </c>
      <c r="AD52" s="264" t="str">
        <f>IF(AB52="","",AB52*G52)</f>
        <v/>
      </c>
      <c r="AE52" s="262" t="str">
        <f>IF(AC52="","",AC52*G52)</f>
        <v/>
      </c>
      <c r="AL52" t="str">
        <f>IF(AE52="","",AE52*References!$O$22)</f>
        <v/>
      </c>
      <c r="AM52" t="str">
        <f>IF(AE52="","",AE52*References!$O$26)</f>
        <v/>
      </c>
      <c r="AN52" t="str">
        <f>IF(C52="","",AO52/G52)</f>
        <v/>
      </c>
      <c r="AO52" s="8" t="str">
        <f>IF(OR(J52=0,G52=""),"",Admin!C46)</f>
        <v/>
      </c>
      <c r="AP52" s="252" t="str">
        <f>IF(C52="","",Development!$A$4&amp;"_"&amp;Development!$A$5)</f>
        <v/>
      </c>
    </row>
    <row r="53" spans="3:42" ht="15" customHeight="1" x14ac:dyDescent="0.35">
      <c r="C53" t="str">
        <f>IF(OR(Worksheet!I53="",Worksheet!G53=""),"","Lighting")</f>
        <v/>
      </c>
      <c r="D53" t="str">
        <f>IF(C53="","","LED/Solid State")</f>
        <v/>
      </c>
      <c r="E53" t="str">
        <f>IF(C53="","",INDEX(References!$I$13:$I$48,MATCH(Calculations!A44,References!$G$13:$G$48,0)))</f>
        <v/>
      </c>
      <c r="F53" t="str">
        <f>IF(C53="","",Calculations!A44)</f>
        <v/>
      </c>
      <c r="G53" t="str">
        <f>IF(C53="","",Worksheet!I53)</f>
        <v/>
      </c>
      <c r="H53" t="str">
        <f>IF(OR(C53="",Worksheet!M53=""),"",Worksheet!M53)</f>
        <v/>
      </c>
      <c r="I53" t="str">
        <f>IF(C53="","",Application!$N$40)</f>
        <v/>
      </c>
      <c r="J53" t="str">
        <f>IF(C53="","",Worksheet!G53)</f>
        <v/>
      </c>
      <c r="K53" t="str">
        <f>IF(Worksheet!I53="","",Worksheet!K53)</f>
        <v/>
      </c>
      <c r="L53" t="str">
        <f>IF(C53="","",IF(OR(Worksheet!O53="Standard",Worksheet!O53="Premium"),Worksheet!Q53,Worksheet!O53))</f>
        <v/>
      </c>
      <c r="M53" t="str">
        <f>IF(C53="","",Worksheet!S53)</f>
        <v/>
      </c>
      <c r="N53" t="str">
        <f>IF(C53="","",References!$P$16)</f>
        <v/>
      </c>
      <c r="O53" t="str">
        <f>IF(C53="","",Calculations!F44)</f>
        <v/>
      </c>
      <c r="P53" s="261" t="str">
        <f>IF(D53="","",Calculations!G44)</f>
        <v/>
      </c>
      <c r="Q53" s="262" t="str">
        <f>IF(C53="","",Calculations!H44)</f>
        <v/>
      </c>
      <c r="R53" s="260" t="str">
        <f>IF(C53="","",1)</f>
        <v/>
      </c>
      <c r="S53" s="264" t="str">
        <f>IF(P53="","",P53*R53*U53)</f>
        <v/>
      </c>
      <c r="T53" s="262" t="str">
        <f>IF(Q53="","",Q53*R53)</f>
        <v/>
      </c>
      <c r="U53" t="str">
        <f>IF(C53="","",INDEX(References!$W$3:$W$48,MATCH($F53,References!$V$3:$V$48,0)))</f>
        <v/>
      </c>
      <c r="V53" t="str">
        <f>IF(D53="","",INDEX(References!$Z$3:$Z$48,MATCH($F53,References!$V$3:$V$48,0)))</f>
        <v/>
      </c>
      <c r="W53" t="str">
        <f>IF(E53="","",INDEX(References!$AA$3:$AA$48,MATCH($F53,References!$V$3:$V$48,0)))</f>
        <v/>
      </c>
      <c r="X53" t="str">
        <f>IF(F53="","",INDEX(References!$AB$3:$AB$48,MATCH($F53,References!$V$3:$V$48,0)))</f>
        <v/>
      </c>
      <c r="Y53" t="str">
        <f>IF(G53="","",INDEX(References!$AC$3:$AC$48,MATCH($F53,References!$V$3:$V$48,0)))</f>
        <v/>
      </c>
      <c r="Z53" s="117" t="str">
        <f>IF(I53="","",INDEX(References!$X$3:$X$48,MATCH($F53,References!$V$3:$V$48,0)))</f>
        <v/>
      </c>
      <c r="AA53" s="117" t="str">
        <f>IF(I53="","",INDEX(References!$Y$3:$Y$48,MATCH($F53,References!$V$3:$V$48,0)))</f>
        <v/>
      </c>
      <c r="AB53" s="264" t="str">
        <f>IF(P53="","",(P53*Z53*U53)/(1-X53)*((1-V53)*(1+W53)))</f>
        <v/>
      </c>
      <c r="AC53" s="255" t="str">
        <f>IF(Q53="","",((Q53*AA53)/(1-Y53)*((1-V53)*(1+W53))))</f>
        <v/>
      </c>
      <c r="AD53" s="264" t="str">
        <f>IF(AB53="","",AB53*G53)</f>
        <v/>
      </c>
      <c r="AE53" s="262" t="str">
        <f>IF(AC53="","",AC53*G53)</f>
        <v/>
      </c>
      <c r="AL53" t="str">
        <f>IF(AE53="","",AE53*References!$O$22)</f>
        <v/>
      </c>
      <c r="AM53" t="str">
        <f>IF(AE53="","",AE53*References!$O$26)</f>
        <v/>
      </c>
      <c r="AN53" t="str">
        <f>IF(C53="","",AO53/G53)</f>
        <v/>
      </c>
      <c r="AO53" s="8" t="str">
        <f>IF(OR(J53=0,G53=""),"",Admin!C47)</f>
        <v/>
      </c>
      <c r="AP53" s="252" t="str">
        <f>IF(C53="","",Development!$A$4&amp;"_"&amp;Development!$A$5)</f>
        <v/>
      </c>
    </row>
    <row r="54" spans="3:42" ht="15" customHeight="1" x14ac:dyDescent="0.35">
      <c r="C54" t="str">
        <f>IF(OR(Worksheet!I54="",Worksheet!G54=""),"","Lighting")</f>
        <v/>
      </c>
      <c r="D54" t="str">
        <f>IF(C54="","","LED/Solid State")</f>
        <v/>
      </c>
      <c r="E54" t="str">
        <f>IF(C54="","",INDEX(References!$I$13:$I$48,MATCH(Calculations!A45,References!$G$13:$G$48,0)))</f>
        <v/>
      </c>
      <c r="F54" t="str">
        <f>IF(C54="","",Calculations!A45)</f>
        <v/>
      </c>
      <c r="G54" t="str">
        <f>IF(C54="","",Worksheet!I54)</f>
        <v/>
      </c>
      <c r="H54" t="str">
        <f>IF(OR(C54="",Worksheet!M54=""),"",Worksheet!M54)</f>
        <v/>
      </c>
      <c r="I54" t="str">
        <f>IF(C54="","",Application!$N$40)</f>
        <v/>
      </c>
      <c r="J54" t="str">
        <f>IF(C54="","",Worksheet!G54)</f>
        <v/>
      </c>
      <c r="K54" t="str">
        <f>IF(Worksheet!I54="","",Worksheet!K54)</f>
        <v/>
      </c>
      <c r="L54" t="str">
        <f>IF(C54="","",IF(OR(Worksheet!O54="Standard",Worksheet!O54="Premium"),Worksheet!Q54,Worksheet!O54))</f>
        <v/>
      </c>
      <c r="M54" t="str">
        <f>IF(C54="","",Worksheet!S54)</f>
        <v/>
      </c>
      <c r="N54" t="str">
        <f>IF(C54="","",References!$P$16)</f>
        <v/>
      </c>
      <c r="O54" t="str">
        <f>IF(C54="","",Calculations!F45)</f>
        <v/>
      </c>
      <c r="P54" s="261" t="str">
        <f>IF(D54="","",Calculations!G45)</f>
        <v/>
      </c>
      <c r="Q54" s="262" t="str">
        <f>IF(C54="","",Calculations!H45)</f>
        <v/>
      </c>
      <c r="R54" s="260" t="str">
        <f>IF(C54="","",1)</f>
        <v/>
      </c>
      <c r="S54" s="264" t="str">
        <f>IF(P54="","",P54*R54*U54)</f>
        <v/>
      </c>
      <c r="T54" s="262" t="str">
        <f>IF(Q54="","",Q54*R54)</f>
        <v/>
      </c>
      <c r="U54" t="str">
        <f>IF(C54="","",INDEX(References!$W$3:$W$48,MATCH($F54,References!$V$3:$V$48,0)))</f>
        <v/>
      </c>
      <c r="V54" t="str">
        <f>IF(D54="","",INDEX(References!$Z$3:$Z$48,MATCH($F54,References!$V$3:$V$48,0)))</f>
        <v/>
      </c>
      <c r="W54" t="str">
        <f>IF(E54="","",INDEX(References!$AA$3:$AA$48,MATCH($F54,References!$V$3:$V$48,0)))</f>
        <v/>
      </c>
      <c r="X54" t="str">
        <f>IF(F54="","",INDEX(References!$AB$3:$AB$48,MATCH($F54,References!$V$3:$V$48,0)))</f>
        <v/>
      </c>
      <c r="Y54" t="str">
        <f>IF(G54="","",INDEX(References!$AC$3:$AC$48,MATCH($F54,References!$V$3:$V$48,0)))</f>
        <v/>
      </c>
      <c r="Z54" s="117" t="str">
        <f>IF(I54="","",INDEX(References!$X$3:$X$48,MATCH($F54,References!$V$3:$V$48,0)))</f>
        <v/>
      </c>
      <c r="AA54" s="117" t="str">
        <f>IF(I54="","",INDEX(References!$Y$3:$Y$48,MATCH($F54,References!$V$3:$V$48,0)))</f>
        <v/>
      </c>
      <c r="AB54" s="264" t="str">
        <f>IF(P54="","",(P54*Z54*U54)/(1-X54)*((1-V54)*(1+W54)))</f>
        <v/>
      </c>
      <c r="AC54" s="255" t="str">
        <f>IF(Q54="","",((Q54*AA54)/(1-Y54)*((1-V54)*(1+W54))))</f>
        <v/>
      </c>
      <c r="AD54" s="264" t="str">
        <f>IF(AB54="","",AB54*G54)</f>
        <v/>
      </c>
      <c r="AE54" s="262" t="str">
        <f>IF(AC54="","",AC54*G54)</f>
        <v/>
      </c>
      <c r="AL54" t="str">
        <f>IF(AE54="","",AE54*References!$O$22)</f>
        <v/>
      </c>
      <c r="AM54" t="str">
        <f>IF(AE54="","",AE54*References!$O$26)</f>
        <v/>
      </c>
      <c r="AN54" t="str">
        <f>IF(C54="","",AO54/G54)</f>
        <v/>
      </c>
      <c r="AO54" s="8" t="str">
        <f>IF(OR(J54=0,G54=""),"",Admin!C48)</f>
        <v/>
      </c>
      <c r="AP54" s="252" t="str">
        <f>IF(C54="","",Development!$A$4&amp;"_"&amp;Development!$A$5)</f>
        <v/>
      </c>
    </row>
    <row r="55" spans="3:42" ht="5.15" customHeight="1" x14ac:dyDescent="0.35">
      <c r="P55" s="261"/>
      <c r="Q55" s="262"/>
      <c r="R55" s="260"/>
      <c r="S55" s="264"/>
      <c r="T55" s="262"/>
      <c r="AB55" s="264"/>
      <c r="AC55" s="255"/>
      <c r="AD55" s="264"/>
      <c r="AE55" s="262"/>
    </row>
    <row r="56" spans="3:42" ht="5.15" customHeight="1" x14ac:dyDescent="0.35">
      <c r="P56" s="261"/>
      <c r="Q56" s="262"/>
      <c r="R56" s="260"/>
      <c r="S56" s="264"/>
      <c r="T56" s="262"/>
      <c r="AB56" s="264"/>
      <c r="AC56" s="255"/>
      <c r="AD56" s="264"/>
      <c r="AE56" s="262"/>
    </row>
    <row r="57" spans="3:42" ht="5.15" customHeight="1" x14ac:dyDescent="0.35">
      <c r="P57" s="261"/>
      <c r="Q57" s="262"/>
      <c r="R57" s="260"/>
      <c r="S57" s="264"/>
      <c r="T57" s="262"/>
      <c r="AB57" s="264"/>
      <c r="AC57" s="255"/>
      <c r="AD57" s="264"/>
      <c r="AE57" s="262"/>
    </row>
    <row r="58" spans="3:42" ht="5.15" customHeight="1" x14ac:dyDescent="0.35">
      <c r="P58" s="261"/>
      <c r="Q58" s="262"/>
      <c r="R58" s="260"/>
      <c r="S58" s="264"/>
      <c r="T58" s="262"/>
      <c r="AB58" s="264"/>
      <c r="AC58" s="255"/>
      <c r="AD58" s="264"/>
      <c r="AE58" s="262"/>
    </row>
    <row r="59" spans="3:42" ht="15" customHeight="1" x14ac:dyDescent="0.35">
      <c r="C59" t="str">
        <f>IF(OR(Worksheet!I59="",Worksheet!G59=""),"","Lighting")</f>
        <v/>
      </c>
      <c r="D59" t="str">
        <f>IF(C59="","","LED/Solid State")</f>
        <v/>
      </c>
      <c r="E59" t="str">
        <f>IF(C59="","",INDEX(References!$I$13:$I$48,MATCH(Calculations!A50,References!$G$13:$G$48,0)))</f>
        <v/>
      </c>
      <c r="F59" t="str">
        <f>IF(C59="","",Calculations!A50)</f>
        <v/>
      </c>
      <c r="G59" t="str">
        <f>IF(C59="","",Worksheet!I59)</f>
        <v/>
      </c>
      <c r="H59" t="str">
        <f>IF(OR(C59="",Worksheet!M59=""),"",Worksheet!M59)</f>
        <v/>
      </c>
      <c r="I59" t="str">
        <f>IF(C59="","",Application!$N$40)</f>
        <v/>
      </c>
      <c r="J59" t="str">
        <f>IF(C59="","",Worksheet!G59)</f>
        <v/>
      </c>
      <c r="K59" t="str">
        <f>IF(Worksheet!I59="","",Worksheet!K59)</f>
        <v/>
      </c>
      <c r="L59" t="str">
        <f>IF(C59="","",IF(OR(Worksheet!O59="Standard",Worksheet!O59="Premium"),Worksheet!Q59,Worksheet!O59))</f>
        <v/>
      </c>
      <c r="M59" t="str">
        <f>IF(C59="","",Worksheet!S59)</f>
        <v/>
      </c>
      <c r="N59" t="str">
        <f>IF(C59="","",References!$P$16)</f>
        <v/>
      </c>
      <c r="O59" t="str">
        <f>IF(C59="","",Calculations!F50)</f>
        <v/>
      </c>
      <c r="P59" s="261" t="str">
        <f>IF(D59="","",Calculations!G50)</f>
        <v/>
      </c>
      <c r="Q59" s="262" t="str">
        <f>IF(C59="","",Calculations!H50)</f>
        <v/>
      </c>
      <c r="R59" s="260" t="str">
        <f>IF(C59="","",1)</f>
        <v/>
      </c>
      <c r="S59" s="264" t="str">
        <f>IF(P59="","",P59*R59*U59)</f>
        <v/>
      </c>
      <c r="T59" s="262" t="str">
        <f>IF(Q59="","",Q59*R59)</f>
        <v/>
      </c>
      <c r="U59" t="str">
        <f>IF(C59="","",INDEX(References!$W$3:$W$48,MATCH($F59,References!$V$3:$V$48,0)))</f>
        <v/>
      </c>
      <c r="V59" t="str">
        <f>IF(D59="","",INDEX(References!$Z$3:$Z$48,MATCH($F59,References!$V$3:$V$48,0)))</f>
        <v/>
      </c>
      <c r="W59" t="str">
        <f>IF(E59="","",INDEX(References!$AA$3:$AA$48,MATCH($F59,References!$V$3:$V$48,0)))</f>
        <v/>
      </c>
      <c r="X59" t="str">
        <f>IF(F59="","",INDEX(References!$AB$3:$AB$48,MATCH($F59,References!$V$3:$V$48,0)))</f>
        <v/>
      </c>
      <c r="Y59" t="str">
        <f>IF(G59="","",INDEX(References!$AC$3:$AC$48,MATCH($F59,References!$V$3:$V$48,0)))</f>
        <v/>
      </c>
      <c r="Z59" s="117" t="str">
        <f>IF(I59="","",INDEX(References!$X$3:$X$48,MATCH($F59,References!$V$3:$V$48,0)))</f>
        <v/>
      </c>
      <c r="AA59" s="117" t="str">
        <f>IF(I59="","",INDEX(References!$Y$3:$Y$48,MATCH($F59,References!$V$3:$V$48,0)))</f>
        <v/>
      </c>
      <c r="AB59" s="264" t="str">
        <f>IF(P59="","",(P59*Z59*U59)/(1-X59)*((1-V59)*(1+W59)))</f>
        <v/>
      </c>
      <c r="AC59" s="255" t="str">
        <f>IF(Q59="","",((Q59*AA59)/(1-Y59)*((1-V59)*(1+W59))))</f>
        <v/>
      </c>
      <c r="AD59" s="264" t="str">
        <f>IF(AB59="","",AB59*G59)</f>
        <v/>
      </c>
      <c r="AE59" s="262" t="str">
        <f>IF(AC59="","",AC59*G59)</f>
        <v/>
      </c>
      <c r="AL59" t="str">
        <f>IF(AE59="","",AE59*References!$O$22)</f>
        <v/>
      </c>
      <c r="AM59" t="str">
        <f>IF(AE59="","",AE59*References!$O$26)</f>
        <v/>
      </c>
      <c r="AN59" t="str">
        <f>IF(C59="","",AO59/G59)</f>
        <v/>
      </c>
      <c r="AO59" s="8" t="str">
        <f>IF(OR(J59=0,G59=""),"",Admin!C53)</f>
        <v/>
      </c>
      <c r="AP59" s="252" t="str">
        <f>IF(C59="","",Development!$A$4&amp;"_"&amp;Development!$A$5)</f>
        <v/>
      </c>
    </row>
    <row r="60" spans="3:42" ht="15" customHeight="1" x14ac:dyDescent="0.35">
      <c r="C60" t="str">
        <f>IF(OR(Worksheet!I60="",Worksheet!G60=""),"","Lighting")</f>
        <v/>
      </c>
      <c r="D60" t="str">
        <f>IF(C60="","","LED/Solid State")</f>
        <v/>
      </c>
      <c r="E60" t="str">
        <f>IF(C60="","",INDEX(References!$I$13:$I$48,MATCH(Calculations!A51,References!$G$13:$G$48,0)))</f>
        <v/>
      </c>
      <c r="F60" t="str">
        <f>IF(C60="","",Calculations!A51)</f>
        <v/>
      </c>
      <c r="G60" t="str">
        <f>IF(C60="","",Worksheet!I60)</f>
        <v/>
      </c>
      <c r="H60" t="str">
        <f>IF(OR(C60="",Worksheet!M60=""),"",Worksheet!M60)</f>
        <v/>
      </c>
      <c r="I60" t="str">
        <f>IF(C60="","",Application!$N$40)</f>
        <v/>
      </c>
      <c r="J60" t="str">
        <f>IF(C60="","",Worksheet!G60)</f>
        <v/>
      </c>
      <c r="K60" t="str">
        <f>IF(Worksheet!I60="","",Worksheet!K60)</f>
        <v/>
      </c>
      <c r="L60" t="str">
        <f>IF(C60="","",IF(OR(Worksheet!O60="Standard",Worksheet!O60="Premium"),Worksheet!Q60,Worksheet!O60))</f>
        <v/>
      </c>
      <c r="M60" t="str">
        <f>IF(C60="","",Worksheet!S60)</f>
        <v/>
      </c>
      <c r="N60" t="str">
        <f>IF(C60="","",References!$P$16)</f>
        <v/>
      </c>
      <c r="O60" t="str">
        <f>IF(C60="","",Calculations!F51)</f>
        <v/>
      </c>
      <c r="P60" s="261" t="str">
        <f>IF(D60="","",Calculations!G51)</f>
        <v/>
      </c>
      <c r="Q60" s="262" t="str">
        <f>IF(C60="","",Calculations!H51)</f>
        <v/>
      </c>
      <c r="R60" s="260" t="str">
        <f>IF(C60="","",1)</f>
        <v/>
      </c>
      <c r="S60" s="264" t="str">
        <f>IF(P60="","",P60*R60*U60)</f>
        <v/>
      </c>
      <c r="T60" s="262" t="str">
        <f>IF(Q60="","",Q60*R60)</f>
        <v/>
      </c>
      <c r="U60" t="str">
        <f>IF(C60="","",INDEX(References!$W$3:$W$48,MATCH($F60,References!$V$3:$V$48,0)))</f>
        <v/>
      </c>
      <c r="V60" t="str">
        <f>IF(D60="","",INDEX(References!$Z$3:$Z$48,MATCH($F60,References!$V$3:$V$48,0)))</f>
        <v/>
      </c>
      <c r="W60" t="str">
        <f>IF(E60="","",INDEX(References!$AA$3:$AA$48,MATCH($F60,References!$V$3:$V$48,0)))</f>
        <v/>
      </c>
      <c r="X60" t="str">
        <f>IF(F60="","",INDEX(References!$AB$3:$AB$48,MATCH($F60,References!$V$3:$V$48,0)))</f>
        <v/>
      </c>
      <c r="Y60" t="str">
        <f>IF(G60="","",INDEX(References!$AC$3:$AC$48,MATCH($F60,References!$V$3:$V$48,0)))</f>
        <v/>
      </c>
      <c r="Z60" s="117" t="str">
        <f>IF(I60="","",INDEX(References!$X$3:$X$48,MATCH($F60,References!$V$3:$V$48,0)))</f>
        <v/>
      </c>
      <c r="AA60" s="117" t="str">
        <f>IF(I60="","",INDEX(References!$Y$3:$Y$48,MATCH($F60,References!$V$3:$V$48,0)))</f>
        <v/>
      </c>
      <c r="AB60" s="264" t="str">
        <f>IF(P60="","",(P60*Z60*U60)/(1-X60)*((1-V60)*(1+W60)))</f>
        <v/>
      </c>
      <c r="AC60" s="255" t="str">
        <f>IF(Q60="","",((Q60*AA60)/(1-Y60)*((1-V60)*(1+W60))))</f>
        <v/>
      </c>
      <c r="AD60" s="264" t="str">
        <f>IF(AB60="","",AB60*G60)</f>
        <v/>
      </c>
      <c r="AE60" s="262" t="str">
        <f>IF(AC60="","",AC60*G60)</f>
        <v/>
      </c>
      <c r="AL60" t="str">
        <f>IF(AE60="","",AE60*References!$O$22)</f>
        <v/>
      </c>
      <c r="AM60" t="str">
        <f>IF(AE60="","",AE60*References!$O$26)</f>
        <v/>
      </c>
      <c r="AN60" t="str">
        <f>IF(C60="","",AO60/G60)</f>
        <v/>
      </c>
      <c r="AO60" s="8" t="str">
        <f>IF(OR(J60=0,G60=""),"",Admin!C54)</f>
        <v/>
      </c>
      <c r="AP60" s="252" t="str">
        <f>IF(C60="","",Development!$A$4&amp;"_"&amp;Development!$A$5)</f>
        <v/>
      </c>
    </row>
    <row r="61" spans="3:42" ht="15" customHeight="1" x14ac:dyDescent="0.35">
      <c r="C61" t="str">
        <f>IF(OR(Worksheet!I61="",Worksheet!G61=""),"","Lighting")</f>
        <v/>
      </c>
      <c r="D61" t="str">
        <f>IF(C61="","","LED/Solid State")</f>
        <v/>
      </c>
      <c r="E61" t="str">
        <f>IF(C61="","",INDEX(References!$I$13:$I$48,MATCH(Calculations!A52,References!$G$13:$G$48,0)))</f>
        <v/>
      </c>
      <c r="F61" t="str">
        <f>IF(C61="","",Calculations!A52)</f>
        <v/>
      </c>
      <c r="G61" t="str">
        <f>IF(C61="","",Worksheet!I61)</f>
        <v/>
      </c>
      <c r="H61" t="str">
        <f>IF(OR(C61="",Worksheet!M61=""),"",Worksheet!M61)</f>
        <v/>
      </c>
      <c r="I61" t="str">
        <f>IF(C61="","",Application!$N$40)</f>
        <v/>
      </c>
      <c r="J61" t="str">
        <f>IF(C61="","",Worksheet!G61)</f>
        <v/>
      </c>
      <c r="K61" t="str">
        <f>IF(Worksheet!I61="","",Worksheet!K61)</f>
        <v/>
      </c>
      <c r="L61" t="str">
        <f>IF(C61="","",IF(OR(Worksheet!O61="Standard",Worksheet!O61="Premium"),Worksheet!Q61,Worksheet!O61))</f>
        <v/>
      </c>
      <c r="M61" t="str">
        <f>IF(C61="","",Worksheet!S61)</f>
        <v/>
      </c>
      <c r="N61" t="str">
        <f>IF(C61="","",References!$P$16)</f>
        <v/>
      </c>
      <c r="O61" t="str">
        <f>IF(C61="","",Calculations!F52)</f>
        <v/>
      </c>
      <c r="P61" s="261" t="str">
        <f>IF(D61="","",Calculations!G52)</f>
        <v/>
      </c>
      <c r="Q61" s="262" t="str">
        <f>IF(C61="","",Calculations!H52)</f>
        <v/>
      </c>
      <c r="R61" s="260" t="str">
        <f>IF(C61="","",1)</f>
        <v/>
      </c>
      <c r="S61" s="264" t="str">
        <f>IF(P61="","",P61*R61*U61)</f>
        <v/>
      </c>
      <c r="T61" s="262" t="str">
        <f>IF(Q61="","",Q61*R61)</f>
        <v/>
      </c>
      <c r="U61" t="str">
        <f>IF(C61="","",INDEX(References!$W$3:$W$48,MATCH($F61,References!$V$3:$V$48,0)))</f>
        <v/>
      </c>
      <c r="V61" t="str">
        <f>IF(D61="","",INDEX(References!$Z$3:$Z$48,MATCH($F61,References!$V$3:$V$48,0)))</f>
        <v/>
      </c>
      <c r="W61" t="str">
        <f>IF(E61="","",INDEX(References!$AA$3:$AA$48,MATCH($F61,References!$V$3:$V$48,0)))</f>
        <v/>
      </c>
      <c r="X61" t="str">
        <f>IF(F61="","",INDEX(References!$AB$3:$AB$48,MATCH($F61,References!$V$3:$V$48,0)))</f>
        <v/>
      </c>
      <c r="Y61" t="str">
        <f>IF(G61="","",INDEX(References!$AC$3:$AC$48,MATCH($F61,References!$V$3:$V$48,0)))</f>
        <v/>
      </c>
      <c r="Z61" s="117" t="str">
        <f>IF(I61="","",INDEX(References!$X$3:$X$48,MATCH($F61,References!$V$3:$V$48,0)))</f>
        <v/>
      </c>
      <c r="AA61" s="117" t="str">
        <f>IF(I61="","",INDEX(References!$Y$3:$Y$48,MATCH($F61,References!$V$3:$V$48,0)))</f>
        <v/>
      </c>
      <c r="AB61" s="264" t="str">
        <f>IF(P61="","",(P61*Z61*U61)/(1-X61)*((1-V61)*(1+W61)))</f>
        <v/>
      </c>
      <c r="AC61" s="255" t="str">
        <f>IF(Q61="","",((Q61*AA61)/(1-Y61)*((1-V61)*(1+W61))))</f>
        <v/>
      </c>
      <c r="AD61" s="264" t="str">
        <f>IF(AB61="","",AB61*G61)</f>
        <v/>
      </c>
      <c r="AE61" s="262" t="str">
        <f>IF(AC61="","",AC61*G61)</f>
        <v/>
      </c>
      <c r="AL61" t="str">
        <f>IF(AE61="","",AE61*References!$O$22)</f>
        <v/>
      </c>
      <c r="AM61" t="str">
        <f>IF(AE61="","",AE61*References!$O$26)</f>
        <v/>
      </c>
      <c r="AN61" t="str">
        <f>IF(C61="","",AO61/G61)</f>
        <v/>
      </c>
      <c r="AO61" s="8" t="str">
        <f>IF(OR(J61=0,G61=""),"",Admin!C55)</f>
        <v/>
      </c>
      <c r="AP61" s="252" t="str">
        <f>IF(C61="","",Development!$A$4&amp;"_"&amp;Development!$A$5)</f>
        <v/>
      </c>
    </row>
    <row r="62" spans="3:42" ht="15" customHeight="1" x14ac:dyDescent="0.35">
      <c r="C62" t="str">
        <f>IF(OR(Worksheet!I62="",Worksheet!G62=""),"","Lighting")</f>
        <v/>
      </c>
      <c r="D62" t="str">
        <f>IF(C62="","","LED/Solid State")</f>
        <v/>
      </c>
      <c r="E62" t="str">
        <f>IF(C62="","",INDEX(References!$I$13:$I$48,MATCH(Calculations!A53,References!$G$13:$G$48,0)))</f>
        <v/>
      </c>
      <c r="F62" t="str">
        <f>IF(C62="","",Calculations!A53)</f>
        <v/>
      </c>
      <c r="G62" t="str">
        <f>IF(C62="","",Worksheet!I62)</f>
        <v/>
      </c>
      <c r="H62" t="str">
        <f>IF(OR(C62="",Worksheet!M62=""),"",Worksheet!M62)</f>
        <v/>
      </c>
      <c r="I62" t="str">
        <f>IF(C62="","",Application!$N$40)</f>
        <v/>
      </c>
      <c r="J62" t="str">
        <f>IF(C62="","",Worksheet!G62)</f>
        <v/>
      </c>
      <c r="K62" t="str">
        <f>IF(Worksheet!I62="","",Worksheet!K62)</f>
        <v/>
      </c>
      <c r="L62" t="str">
        <f>IF(C62="","",IF(OR(Worksheet!O62="Standard",Worksheet!O62="Premium"),Worksheet!Q62,Worksheet!O62))</f>
        <v/>
      </c>
      <c r="M62" t="str">
        <f>IF(C62="","",Worksheet!S62)</f>
        <v/>
      </c>
      <c r="N62" t="str">
        <f>IF(C62="","",References!$P$16)</f>
        <v/>
      </c>
      <c r="O62" t="str">
        <f>IF(C62="","",Calculations!F53)</f>
        <v/>
      </c>
      <c r="P62" s="261" t="str">
        <f>IF(D62="","",Calculations!G53)</f>
        <v/>
      </c>
      <c r="Q62" s="262" t="str">
        <f>IF(C62="","",Calculations!H53)</f>
        <v/>
      </c>
      <c r="R62" s="260" t="str">
        <f>IF(C62="","",1)</f>
        <v/>
      </c>
      <c r="S62" s="264" t="str">
        <f>IF(P62="","",P62*R62*U62)</f>
        <v/>
      </c>
      <c r="T62" s="262" t="str">
        <f>IF(Q62="","",Q62*R62)</f>
        <v/>
      </c>
      <c r="U62" t="str">
        <f>IF(C62="","",INDEX(References!$W$3:$W$48,MATCH($F62,References!$V$3:$V$48,0)))</f>
        <v/>
      </c>
      <c r="V62" t="str">
        <f>IF(D62="","",INDEX(References!$Z$3:$Z$48,MATCH($F62,References!$V$3:$V$48,0)))</f>
        <v/>
      </c>
      <c r="W62" t="str">
        <f>IF(E62="","",INDEX(References!$AA$3:$AA$48,MATCH($F62,References!$V$3:$V$48,0)))</f>
        <v/>
      </c>
      <c r="X62" t="str">
        <f>IF(F62="","",INDEX(References!$AB$3:$AB$48,MATCH($F62,References!$V$3:$V$48,0)))</f>
        <v/>
      </c>
      <c r="Y62" t="str">
        <f>IF(G62="","",INDEX(References!$AC$3:$AC$48,MATCH($F62,References!$V$3:$V$48,0)))</f>
        <v/>
      </c>
      <c r="Z62" s="117" t="str">
        <f>IF(I62="","",INDEX(References!$X$3:$X$48,MATCH($F62,References!$V$3:$V$48,0)))</f>
        <v/>
      </c>
      <c r="AA62" s="117" t="str">
        <f>IF(I62="","",INDEX(References!$Y$3:$Y$48,MATCH($F62,References!$V$3:$V$48,0)))</f>
        <v/>
      </c>
      <c r="AB62" s="264" t="str">
        <f>IF(P62="","",(P62*Z62*U62)/(1-X62)*((1-V62)*(1+W62)))</f>
        <v/>
      </c>
      <c r="AC62" s="255" t="str">
        <f>IF(Q62="","",((Q62*AA62)/(1-Y62)*((1-V62)*(1+W62))))</f>
        <v/>
      </c>
      <c r="AD62" s="264" t="str">
        <f>IF(AB62="","",AB62*G62)</f>
        <v/>
      </c>
      <c r="AE62" s="262" t="str">
        <f>IF(AC62="","",AC62*G62)</f>
        <v/>
      </c>
      <c r="AL62" t="str">
        <f>IF(AE62="","",AE62*References!$O$22)</f>
        <v/>
      </c>
      <c r="AM62" t="str">
        <f>IF(AE62="","",AE62*References!$O$26)</f>
        <v/>
      </c>
      <c r="AN62" t="str">
        <f>IF(C62="","",AO62/G62)</f>
        <v/>
      </c>
      <c r="AO62" s="8" t="str">
        <f>IF(OR(J62=0,G62=""),"",Admin!C56)</f>
        <v/>
      </c>
      <c r="AP62" s="252" t="str">
        <f>IF(C62="","",Development!$A$4&amp;"_"&amp;Development!$A$5)</f>
        <v/>
      </c>
    </row>
    <row r="63" spans="3:42" ht="5.15" customHeight="1" x14ac:dyDescent="0.35">
      <c r="P63" s="261"/>
      <c r="Q63" s="263"/>
      <c r="S63" s="265"/>
      <c r="T63" s="263"/>
      <c r="AB63" s="264"/>
      <c r="AC63" s="255"/>
      <c r="AD63" s="264"/>
      <c r="AE63" s="262"/>
    </row>
    <row r="64" spans="3:42" ht="5.15" customHeight="1" x14ac:dyDescent="0.35">
      <c r="P64" s="261"/>
      <c r="Q64" s="263"/>
      <c r="S64" s="265"/>
      <c r="T64" s="263"/>
      <c r="AB64" s="264"/>
      <c r="AC64" s="255"/>
      <c r="AD64" s="264"/>
      <c r="AE64" s="262"/>
    </row>
    <row r="65" spans="3:42" ht="5.15" customHeight="1" x14ac:dyDescent="0.35">
      <c r="P65" s="261"/>
      <c r="Q65" s="263"/>
      <c r="S65" s="265"/>
      <c r="T65" s="263"/>
      <c r="AB65" s="264"/>
      <c r="AC65" s="255"/>
      <c r="AD65" s="264"/>
      <c r="AE65" s="262"/>
    </row>
    <row r="66" spans="3:42" ht="5.15" customHeight="1" x14ac:dyDescent="0.35">
      <c r="P66" s="261"/>
      <c r="Q66" s="263"/>
      <c r="S66" s="265"/>
      <c r="T66" s="263"/>
      <c r="AB66" s="264"/>
      <c r="AC66" s="255"/>
      <c r="AD66" s="264"/>
      <c r="AE66" s="262"/>
    </row>
    <row r="67" spans="3:42" ht="14.5" x14ac:dyDescent="0.35">
      <c r="C67" t="str">
        <f>IF(OR(Worksheet!I67="",Worksheet!G67=""),"","Lighting")</f>
        <v/>
      </c>
      <c r="D67" t="str">
        <f>IF(C67="","","LED/Solid State")</f>
        <v/>
      </c>
      <c r="E67" t="str">
        <f>IF(C67="","",INDEX(References!$I$13:$I$48,MATCH(Calculations!A58,References!$G$13:$G$48,0)))</f>
        <v/>
      </c>
      <c r="F67" t="str">
        <f>IF(C67="","",Calculations!A58)</f>
        <v/>
      </c>
      <c r="G67" t="str">
        <f>IF(C67="","",Worksheet!I67)</f>
        <v/>
      </c>
      <c r="H67" t="str">
        <f>IF(OR(C67="",Worksheet!M67=""),"",Worksheet!M67)</f>
        <v/>
      </c>
      <c r="I67" t="str">
        <f>IF(C67="","",Application!$N$40)</f>
        <v/>
      </c>
      <c r="J67" t="str">
        <f>IF(C67="","",Worksheet!G67)</f>
        <v/>
      </c>
      <c r="K67" t="str">
        <f>IF(Worksheet!I67="","",Worksheet!K67)</f>
        <v/>
      </c>
      <c r="L67" t="str">
        <f>IF(C67="","",IF(OR(Worksheet!O67="Standard",Worksheet!O67="Premium"),Worksheet!Q67,Worksheet!O67))</f>
        <v/>
      </c>
      <c r="M67" t="str">
        <f>IF(C67="","",Worksheet!S67)</f>
        <v/>
      </c>
      <c r="N67" t="str">
        <f>IF(C67="","",References!$P$16)</f>
        <v/>
      </c>
      <c r="O67" t="str">
        <f>IF(C67="","",Calculations!F58)</f>
        <v/>
      </c>
      <c r="P67" s="261" t="str">
        <f>IF(D67="","",Calculations!G58)</f>
        <v/>
      </c>
      <c r="Q67" s="262" t="str">
        <f>IF(C67="","",Calculations!H58)</f>
        <v/>
      </c>
      <c r="R67" s="260" t="str">
        <f>IF(C67="","",1)</f>
        <v/>
      </c>
      <c r="S67" s="264" t="str">
        <f>IF(P67="","",P67*R67*U67)</f>
        <v/>
      </c>
      <c r="T67" s="262" t="str">
        <f>IF(Q67="","",Q67*R67)</f>
        <v/>
      </c>
      <c r="U67" t="str">
        <f>IF(C67="","",INDEX(References!$W$3:$W$48,MATCH($F67,References!$V$3:$V$48,0)))</f>
        <v/>
      </c>
      <c r="V67" t="str">
        <f>IF(D67="","",INDEX(References!$Z$3:$Z$48,MATCH($F67,References!$V$3:$V$48,0)))</f>
        <v/>
      </c>
      <c r="W67" t="str">
        <f>IF(E67="","",INDEX(References!$AA$3:$AA$48,MATCH($F67,References!$V$3:$V$48,0)))</f>
        <v/>
      </c>
      <c r="X67" t="str">
        <f>IF(F67="","",INDEX(References!$AB$3:$AB$48,MATCH($F67,References!$V$3:$V$48,0)))</f>
        <v/>
      </c>
      <c r="Y67" t="str">
        <f>IF(G67="","",INDEX(References!$AC$3:$AC$48,MATCH($F67,References!$V$3:$V$48,0)))</f>
        <v/>
      </c>
      <c r="Z67" s="117" t="str">
        <f>IF(I67="","",INDEX(References!$X$3:$X$48,MATCH($F67,References!$V$3:$V$48,0)))</f>
        <v/>
      </c>
      <c r="AA67" s="117" t="str">
        <f>IF(I67="","",INDEX(References!$Y$3:$Y$48,MATCH($F67,References!$V$3:$V$48,0)))</f>
        <v/>
      </c>
      <c r="AB67" s="264" t="str">
        <f>IF(P67="","",(P67*Z67*U67)/(1-X67)*((1-V67)*(1+W67)))</f>
        <v/>
      </c>
      <c r="AC67" s="255" t="str">
        <f>IF(Q67="","",((Q67*AA67)/(1-Y67)*((1-V67)*(1+W67))))</f>
        <v/>
      </c>
      <c r="AD67" s="264" t="str">
        <f>IF(AB67="","",AB67*G67)</f>
        <v/>
      </c>
      <c r="AE67" s="262" t="str">
        <f>IF(AC67="","",AC67*G67)</f>
        <v/>
      </c>
      <c r="AL67" t="str">
        <f>IF(AE67="","",AE67*References!$O$22)</f>
        <v/>
      </c>
      <c r="AM67" t="str">
        <f>IF(AE67="","",AE67*References!$O$26)</f>
        <v/>
      </c>
      <c r="AN67" t="str">
        <f>IF(C67="","",AO67/G67)</f>
        <v/>
      </c>
      <c r="AO67" s="8" t="str">
        <f>IF(OR(J67=0,G67=""),"",Admin!C61)</f>
        <v/>
      </c>
      <c r="AP67" s="252" t="str">
        <f>IF(C67="","",Development!$A$4&amp;"_"&amp;Development!$A$5)</f>
        <v/>
      </c>
    </row>
    <row r="68" spans="3:42" ht="14.5" x14ac:dyDescent="0.35">
      <c r="C68" t="str">
        <f>IF(OR(Worksheet!I68="",Worksheet!G68=""),"","Lighting")</f>
        <v/>
      </c>
      <c r="D68" t="str">
        <f>IF(C68="","","LED/Solid State")</f>
        <v/>
      </c>
      <c r="E68" t="str">
        <f>IF(C68="","",INDEX(References!$I$13:$I$48,MATCH(Calculations!A59,References!$G$13:$G$48,0)))</f>
        <v/>
      </c>
      <c r="F68" t="str">
        <f>IF(C68="","",Calculations!A59)</f>
        <v/>
      </c>
      <c r="G68" t="str">
        <f>IF(C68="","",Worksheet!I68)</f>
        <v/>
      </c>
      <c r="H68" t="str">
        <f>IF(OR(C68="",Worksheet!M68=""),"",Worksheet!M68)</f>
        <v/>
      </c>
      <c r="I68" t="str">
        <f>IF(C68="","",Application!$N$40)</f>
        <v/>
      </c>
      <c r="J68" t="str">
        <f>IF(C68="","",Worksheet!G68)</f>
        <v/>
      </c>
      <c r="K68" t="str">
        <f>IF(Worksheet!I68="","",Worksheet!K68)</f>
        <v/>
      </c>
      <c r="L68" t="str">
        <f>IF(C68="","",IF(OR(Worksheet!O68="Standard",Worksheet!O68="Premium"),Worksheet!Q68,Worksheet!O68))</f>
        <v/>
      </c>
      <c r="M68" t="str">
        <f>IF(C68="","",Worksheet!S68)</f>
        <v/>
      </c>
      <c r="N68" t="str">
        <f>IF(C68="","",References!$P$16)</f>
        <v/>
      </c>
      <c r="O68" t="str">
        <f>IF(C68="","",Calculations!F59)</f>
        <v/>
      </c>
      <c r="P68" s="261" t="str">
        <f>IF(D68="","",Calculations!G59)</f>
        <v/>
      </c>
      <c r="Q68" s="262" t="str">
        <f>IF(C68="","",Calculations!H59)</f>
        <v/>
      </c>
      <c r="R68" s="260" t="str">
        <f>IF(C68="","",1)</f>
        <v/>
      </c>
      <c r="S68" s="264" t="str">
        <f>IF(P68="","",P68*R68*U68)</f>
        <v/>
      </c>
      <c r="T68" s="262" t="str">
        <f>IF(Q68="","",Q68*R68)</f>
        <v/>
      </c>
      <c r="U68" t="str">
        <f>IF(C68="","",INDEX(References!$W$3:$W$48,MATCH($F68,References!$V$3:$V$48,0)))</f>
        <v/>
      </c>
      <c r="V68" t="str">
        <f>IF(D68="","",INDEX(References!$Z$3:$Z$48,MATCH($F68,References!$V$3:$V$48,0)))</f>
        <v/>
      </c>
      <c r="W68" t="str">
        <f>IF(E68="","",INDEX(References!$AA$3:$AA$48,MATCH($F68,References!$V$3:$V$48,0)))</f>
        <v/>
      </c>
      <c r="X68" t="str">
        <f>IF(F68="","",INDEX(References!$AB$3:$AB$48,MATCH($F68,References!$V$3:$V$48,0)))</f>
        <v/>
      </c>
      <c r="Y68" t="str">
        <f>IF(G68="","",INDEX(References!$AC$3:$AC$48,MATCH($F68,References!$V$3:$V$48,0)))</f>
        <v/>
      </c>
      <c r="Z68" s="117" t="str">
        <f>IF(I68="","",INDEX(References!$X$3:$X$48,MATCH($F68,References!$V$3:$V$48,0)))</f>
        <v/>
      </c>
      <c r="AA68" s="117" t="str">
        <f>IF(I68="","",INDEX(References!$Y$3:$Y$48,MATCH($F68,References!$V$3:$V$48,0)))</f>
        <v/>
      </c>
      <c r="AB68" s="264" t="str">
        <f>IF(P68="","",(P68*Z68*U68)/(1-X68)*((1-V68)*(1+W68)))</f>
        <v/>
      </c>
      <c r="AC68" s="255" t="str">
        <f>IF(Q68="","",((Q68*AA68)/(1-Y68)*((1-V68)*(1+W68))))</f>
        <v/>
      </c>
      <c r="AD68" s="264" t="str">
        <f>IF(AB68="","",AB68*G68)</f>
        <v/>
      </c>
      <c r="AE68" s="262" t="str">
        <f>IF(AC68="","",AC68*G68)</f>
        <v/>
      </c>
      <c r="AL68" t="str">
        <f>IF(AE68="","",AE68*References!$O$22)</f>
        <v/>
      </c>
      <c r="AM68" t="str">
        <f>IF(AE68="","",AE68*References!$O$26)</f>
        <v/>
      </c>
      <c r="AN68" t="str">
        <f>IF(C68="","",AO68/G68)</f>
        <v/>
      </c>
      <c r="AO68" s="8" t="str">
        <f>IF(OR(J68=0,G68=""),"",Admin!C62)</f>
        <v/>
      </c>
      <c r="AP68" s="252" t="str">
        <f>IF(C68="","",Development!$A$4&amp;"_"&amp;Development!$A$5)</f>
        <v/>
      </c>
    </row>
    <row r="69" spans="3:42" ht="14.5" x14ac:dyDescent="0.35">
      <c r="C69" t="str">
        <f>IF(OR(Worksheet!I69="",Worksheet!G69=""),"","Lighting")</f>
        <v/>
      </c>
      <c r="D69" t="str">
        <f>IF(C69="","","LED/Solid State")</f>
        <v/>
      </c>
      <c r="E69" t="str">
        <f>IF(C69="","",INDEX(References!$I$13:$I$48,MATCH(Calculations!A60,References!$G$13:$G$48,0)))</f>
        <v/>
      </c>
      <c r="F69" t="str">
        <f>IF(C69="","",Calculations!A60)</f>
        <v/>
      </c>
      <c r="G69" t="str">
        <f>IF(C69="","",Worksheet!I69)</f>
        <v/>
      </c>
      <c r="H69" t="str">
        <f>IF(OR(C69="",Worksheet!M69=""),"",Worksheet!M69)</f>
        <v/>
      </c>
      <c r="I69" t="str">
        <f>IF(C69="","",Application!$N$40)</f>
        <v/>
      </c>
      <c r="J69" t="str">
        <f>IF(C69="","",Worksheet!G69)</f>
        <v/>
      </c>
      <c r="K69" t="str">
        <f>IF(Worksheet!I69="","",Worksheet!K69)</f>
        <v/>
      </c>
      <c r="L69" t="str">
        <f>IF(C69="","",IF(OR(Worksheet!O69="Standard",Worksheet!O69="Premium"),Worksheet!Q69,Worksheet!O69))</f>
        <v/>
      </c>
      <c r="M69" t="str">
        <f>IF(C69="","",Worksheet!S69)</f>
        <v/>
      </c>
      <c r="N69" t="str">
        <f>IF(C69="","",References!$P$16)</f>
        <v/>
      </c>
      <c r="O69" t="str">
        <f>IF(C69="","",Calculations!F60)</f>
        <v/>
      </c>
      <c r="P69" s="261" t="str">
        <f>IF(D69="","",Calculations!G60)</f>
        <v/>
      </c>
      <c r="Q69" s="262" t="str">
        <f>IF(C69="","",Calculations!H60)</f>
        <v/>
      </c>
      <c r="R69" s="260" t="str">
        <f>IF(C69="","",1)</f>
        <v/>
      </c>
      <c r="S69" s="264" t="str">
        <f>IF(P69="","",P69*R69*U69)</f>
        <v/>
      </c>
      <c r="T69" s="262" t="str">
        <f>IF(Q69="","",Q69*R69)</f>
        <v/>
      </c>
      <c r="U69" t="str">
        <f>IF(C69="","",INDEX(References!$W$3:$W$48,MATCH($F69,References!$V$3:$V$48,0)))</f>
        <v/>
      </c>
      <c r="V69" t="str">
        <f>IF(D69="","",INDEX(References!$Z$3:$Z$48,MATCH($F69,References!$V$3:$V$48,0)))</f>
        <v/>
      </c>
      <c r="W69" t="str">
        <f>IF(E69="","",INDEX(References!$AA$3:$AA$48,MATCH($F69,References!$V$3:$V$48,0)))</f>
        <v/>
      </c>
      <c r="X69" t="str">
        <f>IF(F69="","",INDEX(References!$AB$3:$AB$48,MATCH($F69,References!$V$3:$V$48,0)))</f>
        <v/>
      </c>
      <c r="Y69" t="str">
        <f>IF(G69="","",INDEX(References!$AC$3:$AC$48,MATCH($F69,References!$V$3:$V$48,0)))</f>
        <v/>
      </c>
      <c r="Z69" s="117" t="str">
        <f>IF(I69="","",INDEX(References!$X$3:$X$48,MATCH($F69,References!$V$3:$V$48,0)))</f>
        <v/>
      </c>
      <c r="AA69" s="117" t="str">
        <f>IF(I69="","",INDEX(References!$Y$3:$Y$48,MATCH($F69,References!$V$3:$V$48,0)))</f>
        <v/>
      </c>
      <c r="AB69" s="264" t="str">
        <f>IF(P69="","",(P69*Z69*U69)/(1-X69)*((1-V69)*(1+W69)))</f>
        <v/>
      </c>
      <c r="AC69" s="255" t="str">
        <f>IF(Q69="","",((Q69*AA69)/(1-Y69)*((1-V69)*(1+W69))))</f>
        <v/>
      </c>
      <c r="AD69" s="264" t="str">
        <f>IF(AB69="","",AB69*G69)</f>
        <v/>
      </c>
      <c r="AE69" s="262" t="str">
        <f>IF(AC69="","",AC69*G69)</f>
        <v/>
      </c>
      <c r="AL69" t="str">
        <f>IF(AE69="","",AE69*References!$O$22)</f>
        <v/>
      </c>
      <c r="AM69" t="str">
        <f>IF(AE69="","",AE69*References!$O$26)</f>
        <v/>
      </c>
      <c r="AN69" t="str">
        <f>IF(C69="","",AO69/G69)</f>
        <v/>
      </c>
      <c r="AO69" s="8" t="str">
        <f>IF(OR(J69=0,G69=""),"",Admin!C63)</f>
        <v/>
      </c>
      <c r="AP69" s="252" t="str">
        <f>IF(C69="","",Development!$A$4&amp;"_"&amp;Development!$A$5)</f>
        <v/>
      </c>
    </row>
    <row r="70" spans="3:42" ht="14.5" x14ac:dyDescent="0.35">
      <c r="C70" t="str">
        <f>IF(OR(Worksheet!I70="",Worksheet!G70=""),"","Lighting")</f>
        <v/>
      </c>
      <c r="D70" t="str">
        <f>IF(C70="","","LED/Solid State")</f>
        <v/>
      </c>
      <c r="E70" t="str">
        <f>IF(C70="","",INDEX(References!$I$13:$I$48,MATCH(Calculations!A61,References!$G$13:$G$48,0)))</f>
        <v/>
      </c>
      <c r="F70" t="str">
        <f>IF(C70="","",Calculations!A61)</f>
        <v/>
      </c>
      <c r="G70" t="str">
        <f>IF(C70="","",Worksheet!I70)</f>
        <v/>
      </c>
      <c r="H70" t="str">
        <f>IF(OR(C70="",Worksheet!M70=""),"",Worksheet!M70)</f>
        <v/>
      </c>
      <c r="I70" t="str">
        <f>IF(C70="","",Application!$N$40)</f>
        <v/>
      </c>
      <c r="J70" t="str">
        <f>IF(C70="","",Worksheet!G70)</f>
        <v/>
      </c>
      <c r="K70" t="str">
        <f>IF(Worksheet!I70="","",Worksheet!K70)</f>
        <v/>
      </c>
      <c r="L70" t="str">
        <f>IF(C70="","",IF(OR(Worksheet!O70="Standard",Worksheet!O70="Premium"),Worksheet!Q70,Worksheet!O70))</f>
        <v/>
      </c>
      <c r="M70" t="str">
        <f>IF(C70="","",Worksheet!S70)</f>
        <v/>
      </c>
      <c r="N70" t="str">
        <f>IF(C70="","",References!$P$16)</f>
        <v/>
      </c>
      <c r="O70" t="str">
        <f>IF(C70="","",Calculations!F61)</f>
        <v/>
      </c>
      <c r="P70" s="261" t="str">
        <f>IF(D70="","",Calculations!G61)</f>
        <v/>
      </c>
      <c r="Q70" s="262" t="str">
        <f>IF(C70="","",Calculations!H61)</f>
        <v/>
      </c>
      <c r="R70" s="260" t="str">
        <f>IF(C70="","",1)</f>
        <v/>
      </c>
      <c r="S70" s="264" t="str">
        <f>IF(P70="","",P70*R70*U70)</f>
        <v/>
      </c>
      <c r="T70" s="262" t="str">
        <f>IF(Q70="","",Q70*R70)</f>
        <v/>
      </c>
      <c r="U70" t="str">
        <f>IF(C70="","",INDEX(References!$W$3:$W$48,MATCH($F70,References!$V$3:$V$48,0)))</f>
        <v/>
      </c>
      <c r="V70" t="str">
        <f>IF(D70="","",INDEX(References!$Z$3:$Z$48,MATCH($F70,References!$V$3:$V$48,0)))</f>
        <v/>
      </c>
      <c r="W70" t="str">
        <f>IF(E70="","",INDEX(References!$AA$3:$AA$48,MATCH($F70,References!$V$3:$V$48,0)))</f>
        <v/>
      </c>
      <c r="X70" t="str">
        <f>IF(F70="","",INDEX(References!$AB$3:$AB$48,MATCH($F70,References!$V$3:$V$48,0)))</f>
        <v/>
      </c>
      <c r="Y70" t="str">
        <f>IF(G70="","",INDEX(References!$AC$3:$AC$48,MATCH($F70,References!$V$3:$V$48,0)))</f>
        <v/>
      </c>
      <c r="Z70" s="117" t="str">
        <f>IF(I70="","",INDEX(References!$X$3:$X$48,MATCH($F70,References!$V$3:$V$48,0)))</f>
        <v/>
      </c>
      <c r="AA70" s="117" t="str">
        <f>IF(I70="","",INDEX(References!$Y$3:$Y$48,MATCH($F70,References!$V$3:$V$48,0)))</f>
        <v/>
      </c>
      <c r="AB70" s="264" t="str">
        <f>IF(P70="","",(P70*Z70*U70)/(1-X70)*((1-V70)*(1+W70)))</f>
        <v/>
      </c>
      <c r="AC70" s="255" t="str">
        <f>IF(Q70="","",((Q70*AA70)/(1-Y70)*((1-V70)*(1+W70))))</f>
        <v/>
      </c>
      <c r="AD70" s="264" t="str">
        <f>IF(AB70="","",AB70*G70)</f>
        <v/>
      </c>
      <c r="AE70" s="262" t="str">
        <f>IF(AC70="","",AC70*G70)</f>
        <v/>
      </c>
      <c r="AL70" t="str">
        <f>IF(AE70="","",AE70*References!$O$22)</f>
        <v/>
      </c>
      <c r="AM70" t="str">
        <f>IF(AE70="","",AE70*References!$O$26)</f>
        <v/>
      </c>
      <c r="AN70" t="str">
        <f>IF(C70="","",AO70/G70)</f>
        <v/>
      </c>
      <c r="AO70" s="8" t="str">
        <f>IF(OR(J70=0,G70=""),"",Admin!C64)</f>
        <v/>
      </c>
      <c r="AP70" s="252" t="str">
        <f>IF(C70="","",Development!$A$4&amp;"_"&amp;Development!$A$5)</f>
        <v/>
      </c>
    </row>
    <row r="71" spans="3:42" ht="5.15" customHeight="1" x14ac:dyDescent="0.35">
      <c r="P71" s="261"/>
      <c r="Q71" s="262"/>
      <c r="R71" s="260"/>
      <c r="S71" s="264"/>
      <c r="T71" s="262"/>
      <c r="AB71" s="264"/>
      <c r="AC71" s="255"/>
      <c r="AD71" s="264"/>
      <c r="AE71" s="262"/>
    </row>
    <row r="72" spans="3:42" ht="5.15" customHeight="1" x14ac:dyDescent="0.35">
      <c r="P72" s="261"/>
      <c r="Q72" s="262"/>
      <c r="R72" s="260"/>
      <c r="S72" s="264"/>
      <c r="T72" s="262"/>
      <c r="AB72" s="264"/>
      <c r="AC72" s="255"/>
      <c r="AD72" s="264"/>
      <c r="AE72" s="262"/>
    </row>
    <row r="73" spans="3:42" ht="5.15" customHeight="1" x14ac:dyDescent="0.35">
      <c r="P73" s="261"/>
      <c r="Q73" s="262"/>
      <c r="R73" s="260"/>
      <c r="S73" s="264"/>
      <c r="T73" s="262"/>
      <c r="AB73" s="264"/>
      <c r="AC73" s="255"/>
      <c r="AD73" s="264"/>
      <c r="AE73" s="262"/>
    </row>
    <row r="74" spans="3:42" ht="5.15" customHeight="1" x14ac:dyDescent="0.35">
      <c r="P74" s="261"/>
      <c r="Q74" s="262"/>
      <c r="R74" s="260"/>
      <c r="S74" s="264"/>
      <c r="T74" s="262"/>
      <c r="AB74" s="264"/>
      <c r="AC74" s="255"/>
      <c r="AD74" s="264"/>
      <c r="AE74" s="262"/>
    </row>
    <row r="75" spans="3:42" ht="15" customHeight="1" x14ac:dyDescent="0.35">
      <c r="C75" t="str">
        <f>IF(OR(Worksheet!I75="",Worksheet!G75=""),"","Lighting")</f>
        <v/>
      </c>
      <c r="D75" t="str">
        <f>IF(C75="","","LED/Solid State")</f>
        <v/>
      </c>
      <c r="E75" t="str">
        <f>IF(C75="","",INDEX(References!$I$13:$I$48,MATCH(Calculations!A66,References!$G$13:$G$48,0)))</f>
        <v/>
      </c>
      <c r="F75" t="str">
        <f>IF(C75="","",Calculations!A66)</f>
        <v/>
      </c>
      <c r="G75" t="str">
        <f>IF(C75="","",Worksheet!I75)</f>
        <v/>
      </c>
      <c r="H75" t="str">
        <f>IF(OR(C75="",Worksheet!M75=""),"",Worksheet!M75)</f>
        <v/>
      </c>
      <c r="I75" t="str">
        <f>IF(C75="","",Application!$N$40)</f>
        <v/>
      </c>
      <c r="J75" t="str">
        <f>IF(C75="","",Worksheet!G75)</f>
        <v/>
      </c>
      <c r="K75" t="str">
        <f>IF(Worksheet!I75="","",Worksheet!K75)</f>
        <v/>
      </c>
      <c r="L75" t="str">
        <f>IF(C75="","",IF(OR(Worksheet!O75="Standard",Worksheet!O75="Premium"),Worksheet!Q75,Worksheet!O75))</f>
        <v/>
      </c>
      <c r="M75" t="str">
        <f>IF(C75="","",Worksheet!S75)</f>
        <v/>
      </c>
      <c r="N75" t="str">
        <f>IF(C75="","",References!$P$16)</f>
        <v/>
      </c>
      <c r="O75" t="str">
        <f>IF(C75="","",Calculations!F66)</f>
        <v/>
      </c>
      <c r="P75" s="261" t="str">
        <f>IF(D75="","",Calculations!G66)</f>
        <v/>
      </c>
      <c r="Q75" s="262" t="str">
        <f>IF(C75="","",Calculations!H66)</f>
        <v/>
      </c>
      <c r="R75" s="260" t="str">
        <f>IF(C75="","",1)</f>
        <v/>
      </c>
      <c r="S75" s="264" t="str">
        <f>IF(P75="","",P75*R75*U75)</f>
        <v/>
      </c>
      <c r="T75" s="262" t="str">
        <f>IF(Q75="","",Q75*R75)</f>
        <v/>
      </c>
      <c r="U75" t="str">
        <f>IF(C75="","",INDEX(References!$W$3:$W$48,MATCH($F75,References!$V$3:$V$48,0)))</f>
        <v/>
      </c>
      <c r="V75" t="str">
        <f>IF(D75="","",INDEX(References!$Z$3:$Z$48,MATCH($F75,References!$V$3:$V$48,0)))</f>
        <v/>
      </c>
      <c r="W75" t="str">
        <f>IF(E75="","",INDEX(References!$AA$3:$AA$48,MATCH($F75,References!$V$3:$V$48,0)))</f>
        <v/>
      </c>
      <c r="X75" t="str">
        <f>IF(F75="","",INDEX(References!$AB$3:$AB$48,MATCH($F75,References!$V$3:$V$48,0)))</f>
        <v/>
      </c>
      <c r="Y75" t="str">
        <f>IF(G75="","",INDEX(References!$AC$3:$AC$48,MATCH($F75,References!$V$3:$V$48,0)))</f>
        <v/>
      </c>
      <c r="Z75" s="117" t="str">
        <f>IF(I75="","",INDEX(References!$X$3:$X$48,MATCH($F75,References!$V$3:$V$48,0)))</f>
        <v/>
      </c>
      <c r="AA75" s="117" t="str">
        <f>IF(I75="","",INDEX(References!$Y$3:$Y$48,MATCH($F75,References!$V$3:$V$48,0)))</f>
        <v/>
      </c>
      <c r="AB75" s="264" t="str">
        <f>IF(P75="","",(P75*Z75*U75)/(1-X75)*((1-V75)*(1+W75)))</f>
        <v/>
      </c>
      <c r="AC75" s="255" t="str">
        <f>IF(Q75="","",((Q75*AA75)/(1-Y75)*((1-V75)*(1+W75))))</f>
        <v/>
      </c>
      <c r="AD75" s="264" t="str">
        <f>IF(AB75="","",AB75*G75)</f>
        <v/>
      </c>
      <c r="AE75" s="262" t="str">
        <f>IF(AC75="","",AC75*G75)</f>
        <v/>
      </c>
      <c r="AL75" t="str">
        <f>IF(AE75="","",AE75*References!$O$22)</f>
        <v/>
      </c>
      <c r="AM75" t="str">
        <f>IF(AE75="","",AE75*References!$O$26)</f>
        <v/>
      </c>
      <c r="AN75" t="str">
        <f>IF(C75="","",AO75/G75)</f>
        <v/>
      </c>
      <c r="AO75" s="8" t="str">
        <f>IF(OR(J75=0,G75=""),"",Admin!C69)</f>
        <v/>
      </c>
      <c r="AP75" s="252" t="str">
        <f>IF(C75="","",Development!$A$4&amp;"_"&amp;Development!$A$5)</f>
        <v/>
      </c>
    </row>
    <row r="76" spans="3:42" ht="15" customHeight="1" x14ac:dyDescent="0.35">
      <c r="C76" t="str">
        <f>IF(OR(Worksheet!I76="",Worksheet!G76=""),"","Lighting")</f>
        <v/>
      </c>
      <c r="D76" t="str">
        <f>IF(C76="","","LED/Solid State")</f>
        <v/>
      </c>
      <c r="E76" t="str">
        <f>IF(C76="","",INDEX(References!$I$13:$I$48,MATCH(Calculations!A67,References!$G$13:$G$48,0)))</f>
        <v/>
      </c>
      <c r="F76" t="str">
        <f>IF(C76="","",Calculations!A67)</f>
        <v/>
      </c>
      <c r="G76" t="str">
        <f>IF(C76="","",Worksheet!I76)</f>
        <v/>
      </c>
      <c r="H76" t="str">
        <f>IF(OR(C76="",Worksheet!M76=""),"",Worksheet!M76)</f>
        <v/>
      </c>
      <c r="I76" t="str">
        <f>IF(C76="","",Application!$N$40)</f>
        <v/>
      </c>
      <c r="J76" t="str">
        <f>IF(C76="","",Worksheet!G76)</f>
        <v/>
      </c>
      <c r="K76" t="str">
        <f>IF(Worksheet!I76="","",Worksheet!K76)</f>
        <v/>
      </c>
      <c r="L76" t="str">
        <f>IF(C76="","",IF(OR(Worksheet!O76="Standard",Worksheet!O76="Premium"),Worksheet!Q76,Worksheet!O76))</f>
        <v/>
      </c>
      <c r="M76" t="str">
        <f>IF(C76="","",Worksheet!S76)</f>
        <v/>
      </c>
      <c r="N76" t="str">
        <f>IF(C76="","",References!$P$16)</f>
        <v/>
      </c>
      <c r="O76" t="str">
        <f>IF(C76="","",Calculations!F67)</f>
        <v/>
      </c>
      <c r="P76" s="261" t="str">
        <f>IF(D76="","",Calculations!G67)</f>
        <v/>
      </c>
      <c r="Q76" s="262" t="str">
        <f>IF(C76="","",Calculations!H67)</f>
        <v/>
      </c>
      <c r="R76" s="260" t="str">
        <f>IF(C76="","",1)</f>
        <v/>
      </c>
      <c r="S76" s="264" t="str">
        <f>IF(P76="","",P76*R76*U76)</f>
        <v/>
      </c>
      <c r="T76" s="262" t="str">
        <f>IF(Q76="","",Q76*R76)</f>
        <v/>
      </c>
      <c r="U76" t="str">
        <f>IF(C76="","",INDEX(References!$W$3:$W$48,MATCH($F76,References!$V$3:$V$48,0)))</f>
        <v/>
      </c>
      <c r="V76" t="str">
        <f>IF(D76="","",INDEX(References!$Z$3:$Z$48,MATCH($F76,References!$V$3:$V$48,0)))</f>
        <v/>
      </c>
      <c r="W76" t="str">
        <f>IF(E76="","",INDEX(References!$AA$3:$AA$48,MATCH($F76,References!$V$3:$V$48,0)))</f>
        <v/>
      </c>
      <c r="X76" t="str">
        <f>IF(F76="","",INDEX(References!$AB$3:$AB$48,MATCH($F76,References!$V$3:$V$48,0)))</f>
        <v/>
      </c>
      <c r="Y76" t="str">
        <f>IF(G76="","",INDEX(References!$AC$3:$AC$48,MATCH($F76,References!$V$3:$V$48,0)))</f>
        <v/>
      </c>
      <c r="Z76" s="117" t="str">
        <f>IF(I76="","",INDEX(References!$X$3:$X$48,MATCH($F76,References!$V$3:$V$48,0)))</f>
        <v/>
      </c>
      <c r="AA76" s="117" t="str">
        <f>IF(I76="","",INDEX(References!$Y$3:$Y$48,MATCH($F76,References!$V$3:$V$48,0)))</f>
        <v/>
      </c>
      <c r="AB76" s="264" t="str">
        <f>IF(P76="","",(P76*Z76*U76)/(1-X76)*((1-V76)*(1+W76)))</f>
        <v/>
      </c>
      <c r="AC76" s="255" t="str">
        <f>IF(Q76="","",((Q76*AA76)/(1-Y76)*((1-V76)*(1+W76))))</f>
        <v/>
      </c>
      <c r="AD76" s="264" t="str">
        <f>IF(AB76="","",AB76*G76)</f>
        <v/>
      </c>
      <c r="AE76" s="262" t="str">
        <f>IF(AC76="","",AC76*G76)</f>
        <v/>
      </c>
      <c r="AL76" t="str">
        <f>IF(AE76="","",AE76*References!$O$22)</f>
        <v/>
      </c>
      <c r="AM76" t="str">
        <f>IF(AE76="","",AE76*References!$O$26)</f>
        <v/>
      </c>
      <c r="AN76" t="str">
        <f>IF(C76="","",AO76/G76)</f>
        <v/>
      </c>
      <c r="AO76" s="8" t="str">
        <f>IF(OR(J76=0,G76=""),"",Admin!C70)</f>
        <v/>
      </c>
      <c r="AP76" s="252" t="str">
        <f>IF(C76="","",Development!$A$4&amp;"_"&amp;Development!$A$5)</f>
        <v/>
      </c>
    </row>
    <row r="77" spans="3:42" ht="15" customHeight="1" x14ac:dyDescent="0.35">
      <c r="C77" t="str">
        <f>IF(OR(Worksheet!I77="",Worksheet!G77=""),"","Lighting")</f>
        <v/>
      </c>
      <c r="D77" t="str">
        <f>IF(C77="","","LED/Solid State")</f>
        <v/>
      </c>
      <c r="E77" t="str">
        <f>IF(C77="","",INDEX(References!$I$13:$I$48,MATCH(Calculations!A68,References!$G$13:$G$48,0)))</f>
        <v/>
      </c>
      <c r="F77" t="str">
        <f>IF(C77="","",Calculations!A68)</f>
        <v/>
      </c>
      <c r="G77" t="str">
        <f>IF(C77="","",Worksheet!I77)</f>
        <v/>
      </c>
      <c r="H77" t="str">
        <f>IF(OR(C77="",Worksheet!M77=""),"",Worksheet!M77)</f>
        <v/>
      </c>
      <c r="I77" t="str">
        <f>IF(C77="","",Application!$N$40)</f>
        <v/>
      </c>
      <c r="J77" t="str">
        <f>IF(C77="","",Worksheet!G77)</f>
        <v/>
      </c>
      <c r="K77" t="str">
        <f>IF(Worksheet!I77="","",Worksheet!K77)</f>
        <v/>
      </c>
      <c r="L77" t="str">
        <f>IF(C77="","",IF(OR(Worksheet!O77="Standard",Worksheet!O77="Premium"),Worksheet!Q77,Worksheet!O77))</f>
        <v/>
      </c>
      <c r="M77" t="str">
        <f>IF(C77="","",Worksheet!S77)</f>
        <v/>
      </c>
      <c r="N77" t="str">
        <f>IF(C77="","",References!$P$16)</f>
        <v/>
      </c>
      <c r="O77" t="str">
        <f>IF(C77="","",Calculations!F68)</f>
        <v/>
      </c>
      <c r="P77" s="261" t="str">
        <f>IF(D77="","",Calculations!G68)</f>
        <v/>
      </c>
      <c r="Q77" s="262" t="str">
        <f>IF(C77="","",Calculations!H68)</f>
        <v/>
      </c>
      <c r="R77" s="260" t="str">
        <f>IF(C77="","",1)</f>
        <v/>
      </c>
      <c r="S77" s="264" t="str">
        <f>IF(P77="","",P77*R77*U77)</f>
        <v/>
      </c>
      <c r="T77" s="262" t="str">
        <f>IF(Q77="","",Q77*R77)</f>
        <v/>
      </c>
      <c r="U77" t="str">
        <f>IF(C77="","",INDEX(References!$W$3:$W$48,MATCH($F77,References!$V$3:$V$48,0)))</f>
        <v/>
      </c>
      <c r="V77" t="str">
        <f>IF(D77="","",INDEX(References!$Z$3:$Z$48,MATCH($F77,References!$V$3:$V$48,0)))</f>
        <v/>
      </c>
      <c r="W77" t="str">
        <f>IF(E77="","",INDEX(References!$AA$3:$AA$48,MATCH($F77,References!$V$3:$V$48,0)))</f>
        <v/>
      </c>
      <c r="X77" t="str">
        <f>IF(F77="","",INDEX(References!$AB$3:$AB$48,MATCH($F77,References!$V$3:$V$48,0)))</f>
        <v/>
      </c>
      <c r="Y77" t="str">
        <f>IF(G77="","",INDEX(References!$AC$3:$AC$48,MATCH($F77,References!$V$3:$V$48,0)))</f>
        <v/>
      </c>
      <c r="Z77" s="117" t="str">
        <f>IF(I77="","",INDEX(References!$X$3:$X$48,MATCH($F77,References!$V$3:$V$48,0)))</f>
        <v/>
      </c>
      <c r="AA77" s="117" t="str">
        <f>IF(I77="","",INDEX(References!$Y$3:$Y$48,MATCH($F77,References!$V$3:$V$48,0)))</f>
        <v/>
      </c>
      <c r="AB77" s="264" t="str">
        <f>IF(P77="","",(P77*Z77*U77)/(1-X77)*((1-V77)*(1+W77)))</f>
        <v/>
      </c>
      <c r="AC77" s="255" t="str">
        <f>IF(Q77="","",((Q77*AA77)/(1-Y77)*((1-V77)*(1+W77))))</f>
        <v/>
      </c>
      <c r="AD77" s="264" t="str">
        <f>IF(AB77="","",AB77*G77)</f>
        <v/>
      </c>
      <c r="AE77" s="262" t="str">
        <f>IF(AC77="","",AC77*G77)</f>
        <v/>
      </c>
      <c r="AL77" t="str">
        <f>IF(AE77="","",AE77*References!$O$22)</f>
        <v/>
      </c>
      <c r="AM77" t="str">
        <f>IF(AE77="","",AE77*References!$O$26)</f>
        <v/>
      </c>
      <c r="AN77" t="str">
        <f>IF(C77="","",AO77/G77)</f>
        <v/>
      </c>
      <c r="AO77" s="8" t="str">
        <f>IF(OR(J77=0,G77=""),"",Admin!C71)</f>
        <v/>
      </c>
      <c r="AP77" s="252" t="str">
        <f>IF(C77="","",Development!$A$4&amp;"_"&amp;Development!$A$5)</f>
        <v/>
      </c>
    </row>
    <row r="78" spans="3:42" ht="15" customHeight="1" x14ac:dyDescent="0.35">
      <c r="C78" t="str">
        <f>IF(OR(Worksheet!I78="",Worksheet!G78=""),"","Lighting")</f>
        <v/>
      </c>
      <c r="D78" t="str">
        <f>IF(C78="","","LED/Solid State")</f>
        <v/>
      </c>
      <c r="E78" t="str">
        <f>IF(C78="","",INDEX(References!$I$13:$I$48,MATCH(Calculations!A69,References!$G$13:$G$48,0)))</f>
        <v/>
      </c>
      <c r="F78" t="str">
        <f>IF(C78="","",Calculations!A69)</f>
        <v/>
      </c>
      <c r="G78" t="str">
        <f>IF(C78="","",Worksheet!I78)</f>
        <v/>
      </c>
      <c r="H78" t="str">
        <f>IF(OR(C78="",Worksheet!M78=""),"",Worksheet!M78)</f>
        <v/>
      </c>
      <c r="I78" t="str">
        <f>IF(C78="","",Application!$N$40)</f>
        <v/>
      </c>
      <c r="J78" t="str">
        <f>IF(C78="","",Worksheet!G78)</f>
        <v/>
      </c>
      <c r="K78" t="str">
        <f>IF(Worksheet!I78="","",Worksheet!K78)</f>
        <v/>
      </c>
      <c r="L78" t="str">
        <f>IF(C78="","",IF(OR(Worksheet!O78="Standard",Worksheet!O78="Premium"),Worksheet!Q78,Worksheet!O78))</f>
        <v/>
      </c>
      <c r="M78" t="str">
        <f>IF(C78="","",Worksheet!S78)</f>
        <v/>
      </c>
      <c r="N78" t="str">
        <f>IF(C78="","",References!$P$16)</f>
        <v/>
      </c>
      <c r="O78" t="str">
        <f>IF(C78="","",Calculations!F69)</f>
        <v/>
      </c>
      <c r="P78" s="261" t="str">
        <f>IF(D78="","",Calculations!G69)</f>
        <v/>
      </c>
      <c r="Q78" s="262" t="str">
        <f>IF(C78="","",Calculations!H69)</f>
        <v/>
      </c>
      <c r="R78" s="260" t="str">
        <f>IF(C78="","",1)</f>
        <v/>
      </c>
      <c r="S78" s="264" t="str">
        <f>IF(P78="","",P78*R78*U78)</f>
        <v/>
      </c>
      <c r="T78" s="262" t="str">
        <f>IF(Q78="","",Q78*R78)</f>
        <v/>
      </c>
      <c r="U78" t="str">
        <f>IF(C78="","",INDEX(References!$W$3:$W$48,MATCH($F78,References!$V$3:$V$48,0)))</f>
        <v/>
      </c>
      <c r="V78" t="str">
        <f>IF(D78="","",INDEX(References!$Z$3:$Z$48,MATCH($F78,References!$V$3:$V$48,0)))</f>
        <v/>
      </c>
      <c r="W78" t="str">
        <f>IF(E78="","",INDEX(References!$AA$3:$AA$48,MATCH($F78,References!$V$3:$V$48,0)))</f>
        <v/>
      </c>
      <c r="X78" t="str">
        <f>IF(F78="","",INDEX(References!$AB$3:$AB$48,MATCH($F78,References!$V$3:$V$48,0)))</f>
        <v/>
      </c>
      <c r="Y78" t="str">
        <f>IF(G78="","",INDEX(References!$AC$3:$AC$48,MATCH($F78,References!$V$3:$V$48,0)))</f>
        <v/>
      </c>
      <c r="Z78" s="117" t="str">
        <f>IF(I78="","",INDEX(References!$X$3:$X$48,MATCH($F78,References!$V$3:$V$48,0)))</f>
        <v/>
      </c>
      <c r="AA78" s="117" t="str">
        <f>IF(I78="","",INDEX(References!$Y$3:$Y$48,MATCH($F78,References!$V$3:$V$48,0)))</f>
        <v/>
      </c>
      <c r="AB78" s="264" t="str">
        <f>IF(P78="","",(P78*Z78*U78)/(1-X78)*((1-V78)*(1+W78)))</f>
        <v/>
      </c>
      <c r="AC78" s="255" t="str">
        <f>IF(Q78="","",((Q78*AA78)/(1-Y78)*((1-V78)*(1+W78))))</f>
        <v/>
      </c>
      <c r="AD78" s="264" t="str">
        <f>IF(AB78="","",AB78*G78)</f>
        <v/>
      </c>
      <c r="AE78" s="262" t="str">
        <f>IF(AC78="","",AC78*G78)</f>
        <v/>
      </c>
      <c r="AL78" t="str">
        <f>IF(AE78="","",AE78*References!$O$22)</f>
        <v/>
      </c>
      <c r="AM78" t="str">
        <f>IF(AE78="","",AE78*References!$O$26)</f>
        <v/>
      </c>
      <c r="AN78" t="str">
        <f>IF(C78="","",AO78/G78)</f>
        <v/>
      </c>
      <c r="AO78" s="8" t="str">
        <f>IF(OR(J78=0,G78=""),"",Admin!C72)</f>
        <v/>
      </c>
      <c r="AP78" s="252" t="str">
        <f>IF(C78="","",Development!$A$4&amp;"_"&amp;Development!$A$5)</f>
        <v/>
      </c>
    </row>
    <row r="79" spans="3:42" ht="5.15" customHeight="1" x14ac:dyDescent="0.35">
      <c r="P79" s="261"/>
      <c r="Q79" s="262"/>
      <c r="R79" s="260"/>
      <c r="S79" s="264"/>
      <c r="T79" s="262"/>
      <c r="AB79" s="264"/>
      <c r="AC79" s="255"/>
      <c r="AD79" s="264"/>
      <c r="AE79" s="262"/>
    </row>
    <row r="80" spans="3:42" ht="5.15" customHeight="1" x14ac:dyDescent="0.35">
      <c r="P80" s="261"/>
      <c r="Q80" s="262"/>
      <c r="R80" s="260"/>
      <c r="S80" s="264"/>
      <c r="T80" s="262"/>
      <c r="AB80" s="264"/>
      <c r="AC80" s="255"/>
      <c r="AD80" s="264"/>
      <c r="AE80" s="262"/>
    </row>
    <row r="81" spans="3:42" ht="5.15" customHeight="1" x14ac:dyDescent="0.35">
      <c r="P81" s="261"/>
      <c r="Q81" s="262"/>
      <c r="R81" s="260"/>
      <c r="S81" s="264"/>
      <c r="T81" s="262"/>
      <c r="AB81" s="264"/>
      <c r="AC81" s="255"/>
      <c r="AD81" s="264"/>
      <c r="AE81" s="262"/>
    </row>
    <row r="82" spans="3:42" ht="5.15" customHeight="1" x14ac:dyDescent="0.35">
      <c r="P82" s="261"/>
      <c r="Q82" s="262"/>
      <c r="R82" s="260"/>
      <c r="S82" s="264"/>
      <c r="T82" s="262"/>
      <c r="AB82" s="264"/>
      <c r="AC82" s="255"/>
      <c r="AD82" s="264"/>
      <c r="AE82" s="262"/>
    </row>
    <row r="83" spans="3:42" ht="15" customHeight="1" x14ac:dyDescent="0.35">
      <c r="C83" t="str">
        <f>IF(OR(Worksheet!I83="",Worksheet!G83=""),"","Lighting")</f>
        <v/>
      </c>
      <c r="D83" t="str">
        <f>IF(C83="","","LED/Solid State")</f>
        <v/>
      </c>
      <c r="E83" t="str">
        <f>IF(C83="","",INDEX(References!$I$13:$I$48,MATCH(Calculations!A74,References!$G$13:$G$48,0)))</f>
        <v/>
      </c>
      <c r="F83" t="str">
        <f>IF(C83="","",Calculations!A74)</f>
        <v/>
      </c>
      <c r="G83" t="str">
        <f>IF(C83="","",Worksheet!I83)</f>
        <v/>
      </c>
      <c r="H83" t="str">
        <f>IF(OR(C83="",Worksheet!M83=""),"",Worksheet!M83)</f>
        <v/>
      </c>
      <c r="I83" t="str">
        <f>IF(C83="","",Application!$N$40)</f>
        <v/>
      </c>
      <c r="J83" t="str">
        <f>IF(C83="","",Worksheet!G83)</f>
        <v/>
      </c>
      <c r="K83" t="str">
        <f>IF(Worksheet!I83="","",Worksheet!K83)</f>
        <v/>
      </c>
      <c r="L83" t="str">
        <f>IF(C83="","",IF(OR(Worksheet!O83="Standard",Worksheet!O83="Premium"),Worksheet!Q83,Worksheet!O83))</f>
        <v/>
      </c>
      <c r="M83" t="str">
        <f>IF(C83="","",Worksheet!S83)</f>
        <v/>
      </c>
      <c r="N83" t="str">
        <f>IF(C83="","",References!$P$16)</f>
        <v/>
      </c>
      <c r="O83" t="str">
        <f>IF(C83="","",Calculations!F74)</f>
        <v/>
      </c>
      <c r="P83" s="261" t="str">
        <f>IF(D83="","",Calculations!G74)</f>
        <v/>
      </c>
      <c r="Q83" s="262" t="str">
        <f>IF(C83="","",Calculations!H74)</f>
        <v/>
      </c>
      <c r="R83" s="260" t="str">
        <f>IF(C83="","",1)</f>
        <v/>
      </c>
      <c r="S83" s="264" t="str">
        <f>IF(P83="","",P83*R83*U83)</f>
        <v/>
      </c>
      <c r="T83" s="262" t="str">
        <f>IF(Q83="","",Q83*R83)</f>
        <v/>
      </c>
      <c r="U83" t="str">
        <f>IF(C83="","",INDEX(References!$W$3:$W$48,MATCH($F83,References!$V$3:$V$48,0)))</f>
        <v/>
      </c>
      <c r="V83" t="str">
        <f>IF(D83="","",INDEX(References!$Z$3:$Z$48,MATCH($F83,References!$V$3:$V$48,0)))</f>
        <v/>
      </c>
      <c r="W83" t="str">
        <f>IF(E83="","",INDEX(References!$AA$3:$AA$48,MATCH($F83,References!$V$3:$V$48,0)))</f>
        <v/>
      </c>
      <c r="X83" t="str">
        <f>IF(F83="","",INDEX(References!$AB$3:$AB$48,MATCH($F83,References!$V$3:$V$48,0)))</f>
        <v/>
      </c>
      <c r="Y83" t="str">
        <f>IF(G83="","",INDEX(References!$AC$3:$AC$48,MATCH($F83,References!$V$3:$V$48,0)))</f>
        <v/>
      </c>
      <c r="Z83" s="117" t="str">
        <f>IF(I83="","",INDEX(References!$X$3:$X$48,MATCH($F83,References!$V$3:$V$48,0)))</f>
        <v/>
      </c>
      <c r="AA83" s="117" t="str">
        <f>IF(I83="","",INDEX(References!$Y$3:$Y$48,MATCH($F83,References!$V$3:$V$48,0)))</f>
        <v/>
      </c>
      <c r="AB83" s="264" t="str">
        <f>IF(P83="","",(P83*Z83*U83)/(1-X83)*((1-V83)*(1+W83)))</f>
        <v/>
      </c>
      <c r="AC83" s="255" t="str">
        <f>IF(Q83="","",((Q83*AA83)/(1-Y83)*((1-V83)*(1+W83))))</f>
        <v/>
      </c>
      <c r="AD83" s="264" t="str">
        <f>IF(AB83="","",AB83*G83)</f>
        <v/>
      </c>
      <c r="AE83" s="262" t="str">
        <f>IF(AC83="","",AC83*G83)</f>
        <v/>
      </c>
      <c r="AL83" t="str">
        <f>IF(AE83="","",AE83*References!$O$22)</f>
        <v/>
      </c>
      <c r="AM83" t="str">
        <f>IF(AE83="","",AE83*References!$O$26)</f>
        <v/>
      </c>
      <c r="AN83" t="str">
        <f>IF(C83="","",AO83/G83)</f>
        <v/>
      </c>
      <c r="AO83" s="8" t="str">
        <f>IF(OR(J83=0,G83=""),"",Admin!C77)</f>
        <v/>
      </c>
      <c r="AP83" s="252" t="str">
        <f>IF(C83="","",Development!$A$4&amp;"_"&amp;Development!$A$5)</f>
        <v/>
      </c>
    </row>
    <row r="84" spans="3:42" ht="15" customHeight="1" x14ac:dyDescent="0.35">
      <c r="C84" t="str">
        <f>IF(OR(Worksheet!I84="",Worksheet!G84=""),"","Lighting")</f>
        <v/>
      </c>
      <c r="D84" t="str">
        <f>IF(C84="","","LED/Solid State")</f>
        <v/>
      </c>
      <c r="E84" t="str">
        <f>IF(C84="","",INDEX(References!$I$13:$I$48,MATCH(Calculations!A75,References!$G$13:$G$48,0)))</f>
        <v/>
      </c>
      <c r="F84" t="str">
        <f>IF(C84="","",Calculations!A75)</f>
        <v/>
      </c>
      <c r="G84" t="str">
        <f>IF(C84="","",Worksheet!I84)</f>
        <v/>
      </c>
      <c r="H84" t="str">
        <f>IF(OR(C84="",Worksheet!M84=""),"",Worksheet!M84)</f>
        <v/>
      </c>
      <c r="I84" t="str">
        <f>IF(C84="","",Application!$N$40)</f>
        <v/>
      </c>
      <c r="J84" t="str">
        <f>IF(C84="","",Worksheet!G84)</f>
        <v/>
      </c>
      <c r="K84" t="str">
        <f>IF(Worksheet!I84="","",Worksheet!K84)</f>
        <v/>
      </c>
      <c r="L84" t="str">
        <f>IF(C84="","",IF(OR(Worksheet!O84="Standard",Worksheet!O84="Premium"),Worksheet!Q84,Worksheet!O84))</f>
        <v/>
      </c>
      <c r="M84" t="str">
        <f>IF(C84="","",Worksheet!S84)</f>
        <v/>
      </c>
      <c r="N84" t="str">
        <f>IF(C84="","",References!$P$16)</f>
        <v/>
      </c>
      <c r="O84" t="str">
        <f>IF(C84="","",Calculations!F75)</f>
        <v/>
      </c>
      <c r="P84" s="261" t="str">
        <f>IF(D84="","",Calculations!G75)</f>
        <v/>
      </c>
      <c r="Q84" s="262" t="str">
        <f>IF(C84="","",Calculations!H75)</f>
        <v/>
      </c>
      <c r="R84" s="260" t="str">
        <f>IF(C84="","",1)</f>
        <v/>
      </c>
      <c r="S84" s="264" t="str">
        <f>IF(P84="","",P84*R84*U84)</f>
        <v/>
      </c>
      <c r="T84" s="262" t="str">
        <f>IF(Q84="","",Q84*R84)</f>
        <v/>
      </c>
      <c r="U84" t="str">
        <f>IF(C84="","",INDEX(References!$W$3:$W$48,MATCH($F84,References!$V$3:$V$48,0)))</f>
        <v/>
      </c>
      <c r="V84" t="str">
        <f>IF(D84="","",INDEX(References!$Z$3:$Z$48,MATCH($F84,References!$V$3:$V$48,0)))</f>
        <v/>
      </c>
      <c r="W84" t="str">
        <f>IF(E84="","",INDEX(References!$AA$3:$AA$48,MATCH($F84,References!$V$3:$V$48,0)))</f>
        <v/>
      </c>
      <c r="X84" t="str">
        <f>IF(F84="","",INDEX(References!$AB$3:$AB$48,MATCH($F84,References!$V$3:$V$48,0)))</f>
        <v/>
      </c>
      <c r="Y84" t="str">
        <f>IF(G84="","",INDEX(References!$AC$3:$AC$48,MATCH($F84,References!$V$3:$V$48,0)))</f>
        <v/>
      </c>
      <c r="Z84" s="117" t="str">
        <f>IF(I84="","",INDEX(References!$X$3:$X$48,MATCH($F84,References!$V$3:$V$48,0)))</f>
        <v/>
      </c>
      <c r="AA84" s="117" t="str">
        <f>IF(I84="","",INDEX(References!$Y$3:$Y$48,MATCH($F84,References!$V$3:$V$48,0)))</f>
        <v/>
      </c>
      <c r="AB84" s="264" t="str">
        <f>IF(P84="","",(P84*Z84*U84)/(1-X84)*((1-V84)*(1+W84)))</f>
        <v/>
      </c>
      <c r="AC84" s="255" t="str">
        <f>IF(Q84="","",((Q84*AA84)/(1-Y84)*((1-V84)*(1+W84))))</f>
        <v/>
      </c>
      <c r="AD84" s="264" t="str">
        <f>IF(AB84="","",AB84*G84)</f>
        <v/>
      </c>
      <c r="AE84" s="262" t="str">
        <f>IF(AC84="","",AC84*G84)</f>
        <v/>
      </c>
      <c r="AL84" t="str">
        <f>IF(AE84="","",AE84*References!$O$22)</f>
        <v/>
      </c>
      <c r="AM84" t="str">
        <f>IF(AE84="","",AE84*References!$O$26)</f>
        <v/>
      </c>
      <c r="AN84" t="str">
        <f>IF(C84="","",AO84/G84)</f>
        <v/>
      </c>
      <c r="AO84" s="8" t="str">
        <f>IF(OR(J84=0,G84=""),"",Admin!C78)</f>
        <v/>
      </c>
      <c r="AP84" s="252" t="str">
        <f>IF(C84="","",Development!$A$4&amp;"_"&amp;Development!$A$5)</f>
        <v/>
      </c>
    </row>
    <row r="85" spans="3:42" ht="15" customHeight="1" x14ac:dyDescent="0.35">
      <c r="C85" t="str">
        <f>IF(OR(Worksheet!I85="",Worksheet!G85=""),"","Lighting")</f>
        <v/>
      </c>
      <c r="D85" t="str">
        <f>IF(C85="","","LED/Solid State")</f>
        <v/>
      </c>
      <c r="E85" t="str">
        <f>IF(C85="","",INDEX(References!$I$13:$I$48,MATCH(Calculations!A76,References!$G$13:$G$48,0)))</f>
        <v/>
      </c>
      <c r="F85" t="str">
        <f>IF(C85="","",Calculations!A76)</f>
        <v/>
      </c>
      <c r="G85" t="str">
        <f>IF(C85="","",Worksheet!I85)</f>
        <v/>
      </c>
      <c r="H85" t="str">
        <f>IF(OR(C85="",Worksheet!M85=""),"",Worksheet!M85)</f>
        <v/>
      </c>
      <c r="I85" t="str">
        <f>IF(C85="","",Application!$N$40)</f>
        <v/>
      </c>
      <c r="J85" t="str">
        <f>IF(C85="","",Worksheet!G85)</f>
        <v/>
      </c>
      <c r="K85" t="str">
        <f>IF(Worksheet!I85="","",Worksheet!K85)</f>
        <v/>
      </c>
      <c r="L85" t="str">
        <f>IF(C85="","",IF(OR(Worksheet!O85="Standard",Worksheet!O85="Premium"),Worksheet!Q85,Worksheet!O85))</f>
        <v/>
      </c>
      <c r="M85" t="str">
        <f>IF(C85="","",Worksheet!S85)</f>
        <v/>
      </c>
      <c r="N85" t="str">
        <f>IF(C85="","",References!$P$16)</f>
        <v/>
      </c>
      <c r="O85" t="str">
        <f>IF(C85="","",Calculations!F76)</f>
        <v/>
      </c>
      <c r="P85" s="261" t="str">
        <f>IF(D85="","",Calculations!G76)</f>
        <v/>
      </c>
      <c r="Q85" s="262" t="str">
        <f>IF(C85="","",Calculations!H76)</f>
        <v/>
      </c>
      <c r="R85" s="260" t="str">
        <f>IF(C85="","",1)</f>
        <v/>
      </c>
      <c r="S85" s="264" t="str">
        <f>IF(P85="","",P85*R85*U85)</f>
        <v/>
      </c>
      <c r="T85" s="262" t="str">
        <f>IF(Q85="","",Q85*R85)</f>
        <v/>
      </c>
      <c r="U85" t="str">
        <f>IF(C85="","",INDEX(References!$W$3:$W$48,MATCH($F85,References!$V$3:$V$48,0)))</f>
        <v/>
      </c>
      <c r="V85" t="str">
        <f>IF(D85="","",INDEX(References!$Z$3:$Z$48,MATCH($F85,References!$V$3:$V$48,0)))</f>
        <v/>
      </c>
      <c r="W85" t="str">
        <f>IF(E85="","",INDEX(References!$AA$3:$AA$48,MATCH($F85,References!$V$3:$V$48,0)))</f>
        <v/>
      </c>
      <c r="X85" t="str">
        <f>IF(F85="","",INDEX(References!$AB$3:$AB$48,MATCH($F85,References!$V$3:$V$48,0)))</f>
        <v/>
      </c>
      <c r="Y85" t="str">
        <f>IF(G85="","",INDEX(References!$AC$3:$AC$48,MATCH($F85,References!$V$3:$V$48,0)))</f>
        <v/>
      </c>
      <c r="Z85" s="117" t="str">
        <f>IF(I85="","",INDEX(References!$X$3:$X$48,MATCH($F85,References!$V$3:$V$48,0)))</f>
        <v/>
      </c>
      <c r="AA85" s="117" t="str">
        <f>IF(I85="","",INDEX(References!$Y$3:$Y$48,MATCH($F85,References!$V$3:$V$48,0)))</f>
        <v/>
      </c>
      <c r="AB85" s="264" t="str">
        <f>IF(P85="","",(P85*Z85*U85)/(1-X85)*((1-V85)*(1+W85)))</f>
        <v/>
      </c>
      <c r="AC85" s="255" t="str">
        <f>IF(Q85="","",((Q85*AA85)/(1-Y85)*((1-V85)*(1+W85))))</f>
        <v/>
      </c>
      <c r="AD85" s="264" t="str">
        <f>IF(AB85="","",AB85*G85)</f>
        <v/>
      </c>
      <c r="AE85" s="262" t="str">
        <f>IF(AC85="","",AC85*G85)</f>
        <v/>
      </c>
      <c r="AL85" t="str">
        <f>IF(AE85="","",AE85*References!$O$22)</f>
        <v/>
      </c>
      <c r="AM85" t="str">
        <f>IF(AE85="","",AE85*References!$O$26)</f>
        <v/>
      </c>
      <c r="AN85" t="str">
        <f>IF(C85="","",AO85/G85)</f>
        <v/>
      </c>
      <c r="AO85" s="8" t="str">
        <f>IF(OR(J85=0,G85=""),"",Admin!C79)</f>
        <v/>
      </c>
      <c r="AP85" s="252" t="str">
        <f>IF(C85="","",Development!$A$4&amp;"_"&amp;Development!$A$5)</f>
        <v/>
      </c>
    </row>
    <row r="86" spans="3:42" ht="15" customHeight="1" x14ac:dyDescent="0.35">
      <c r="C86" t="str">
        <f>IF(OR(Worksheet!I86="",Worksheet!G86=""),"","Lighting")</f>
        <v/>
      </c>
      <c r="D86" t="str">
        <f>IF(C86="","","LED/Solid State")</f>
        <v/>
      </c>
      <c r="E86" t="str">
        <f>IF(C86="","",INDEX(References!$I$13:$I$48,MATCH(Calculations!A77,References!$G$13:$G$48,0)))</f>
        <v/>
      </c>
      <c r="F86" t="str">
        <f>IF(C86="","",Calculations!A77)</f>
        <v/>
      </c>
      <c r="G86" t="str">
        <f>IF(C86="","",Worksheet!I86)</f>
        <v/>
      </c>
      <c r="H86" t="str">
        <f>IF(OR(C86="",Worksheet!M86=""),"",Worksheet!M86)</f>
        <v/>
      </c>
      <c r="I86" t="str">
        <f>IF(C86="","",Application!$N$40)</f>
        <v/>
      </c>
      <c r="J86" t="str">
        <f>IF(C86="","",Worksheet!G86)</f>
        <v/>
      </c>
      <c r="K86" t="str">
        <f>IF(Worksheet!I86="","",Worksheet!K86)</f>
        <v/>
      </c>
      <c r="L86" t="str">
        <f>IF(C86="","",IF(OR(Worksheet!O86="Standard",Worksheet!O86="Premium"),Worksheet!Q86,Worksheet!O86))</f>
        <v/>
      </c>
      <c r="M86" t="str">
        <f>IF(C86="","",Worksheet!S86)</f>
        <v/>
      </c>
      <c r="N86" t="str">
        <f>IF(C86="","",References!$P$16)</f>
        <v/>
      </c>
      <c r="O86" t="str">
        <f>IF(C86="","",Calculations!F77)</f>
        <v/>
      </c>
      <c r="P86" s="261" t="str">
        <f>IF(D86="","",Calculations!G77)</f>
        <v/>
      </c>
      <c r="Q86" s="262" t="str">
        <f>IF(C86="","",Calculations!H77)</f>
        <v/>
      </c>
      <c r="R86" s="260" t="str">
        <f>IF(C86="","",1)</f>
        <v/>
      </c>
      <c r="S86" s="264" t="str">
        <f>IF(P86="","",P86*R86*U86)</f>
        <v/>
      </c>
      <c r="T86" s="262" t="str">
        <f>IF(Q86="","",Q86*R86)</f>
        <v/>
      </c>
      <c r="U86" t="str">
        <f>IF(C86="","",INDEX(References!$W$3:$W$48,MATCH($F86,References!$V$3:$V$48,0)))</f>
        <v/>
      </c>
      <c r="V86" t="str">
        <f>IF(D86="","",INDEX(References!$Z$3:$Z$48,MATCH($F86,References!$V$3:$V$48,0)))</f>
        <v/>
      </c>
      <c r="W86" t="str">
        <f>IF(E86="","",INDEX(References!$AA$3:$AA$48,MATCH($F86,References!$V$3:$V$48,0)))</f>
        <v/>
      </c>
      <c r="X86" t="str">
        <f>IF(F86="","",INDEX(References!$AB$3:$AB$48,MATCH($F86,References!$V$3:$V$48,0)))</f>
        <v/>
      </c>
      <c r="Y86" t="str">
        <f>IF(G86="","",INDEX(References!$AC$3:$AC$48,MATCH($F86,References!$V$3:$V$48,0)))</f>
        <v/>
      </c>
      <c r="Z86" s="117" t="str">
        <f>IF(I86="","",INDEX(References!$X$3:$X$48,MATCH($F86,References!$V$3:$V$48,0)))</f>
        <v/>
      </c>
      <c r="AA86" s="117" t="str">
        <f>IF(I86="","",INDEX(References!$Y$3:$Y$48,MATCH($F86,References!$V$3:$V$48,0)))</f>
        <v/>
      </c>
      <c r="AB86" s="264" t="str">
        <f>IF(P86="","",(P86*Z86*U86)/(1-X86)*((1-V86)*(1+W86)))</f>
        <v/>
      </c>
      <c r="AC86" s="255" t="str">
        <f>IF(Q86="","",((Q86*AA86)/(1-Y86)*((1-V86)*(1+W86))))</f>
        <v/>
      </c>
      <c r="AD86" s="264" t="str">
        <f>IF(AB86="","",AB86*G86)</f>
        <v/>
      </c>
      <c r="AE86" s="262" t="str">
        <f>IF(AC86="","",AC86*G86)</f>
        <v/>
      </c>
      <c r="AL86" t="str">
        <f>IF(AE86="","",AE86*References!$O$22)</f>
        <v/>
      </c>
      <c r="AM86" t="str">
        <f>IF(AE86="","",AE86*References!$O$26)</f>
        <v/>
      </c>
      <c r="AN86" t="str">
        <f>IF(C86="","",AO86/G86)</f>
        <v/>
      </c>
      <c r="AO86" s="8" t="str">
        <f>IF(OR(J86=0,G86=""),"",Admin!C80)</f>
        <v/>
      </c>
      <c r="AP86" s="252" t="str">
        <f>IF(C86="","",Development!$A$4&amp;"_"&amp;Development!$A$5)</f>
        <v/>
      </c>
    </row>
    <row r="87" spans="3:42" ht="5.15" customHeight="1" x14ac:dyDescent="0.35">
      <c r="P87" s="261"/>
      <c r="Q87" s="262"/>
      <c r="R87" s="260"/>
      <c r="S87" s="264"/>
      <c r="T87" s="262"/>
      <c r="AB87" s="264"/>
      <c r="AC87" s="255"/>
      <c r="AD87" s="264"/>
      <c r="AE87" s="262"/>
    </row>
    <row r="88" spans="3:42" ht="5.15" customHeight="1" x14ac:dyDescent="0.35">
      <c r="P88" s="261"/>
      <c r="Q88" s="262"/>
      <c r="R88" s="260"/>
      <c r="S88" s="264"/>
      <c r="T88" s="262"/>
      <c r="AB88" s="264"/>
      <c r="AC88" s="255"/>
      <c r="AD88" s="264"/>
      <c r="AE88" s="262"/>
    </row>
    <row r="89" spans="3:42" ht="5.15" customHeight="1" x14ac:dyDescent="0.35">
      <c r="P89" s="261"/>
      <c r="Q89" s="262"/>
      <c r="R89" s="260"/>
      <c r="S89" s="264"/>
      <c r="T89" s="262"/>
      <c r="AB89" s="264"/>
      <c r="AC89" s="255"/>
      <c r="AD89" s="264"/>
      <c r="AE89" s="262"/>
    </row>
    <row r="90" spans="3:42" ht="5.15" customHeight="1" x14ac:dyDescent="0.35">
      <c r="P90" s="261"/>
      <c r="Q90" s="262"/>
      <c r="R90" s="260"/>
      <c r="S90" s="264"/>
      <c r="T90" s="262"/>
      <c r="AB90" s="264"/>
      <c r="AC90" s="255"/>
      <c r="AD90" s="264"/>
      <c r="AE90" s="262"/>
    </row>
    <row r="91" spans="3:42" ht="15" customHeight="1" x14ac:dyDescent="0.35">
      <c r="C91" t="str">
        <f>IF(OR(Worksheet!I91="",Worksheet!G91=""),"","Lighting")</f>
        <v/>
      </c>
      <c r="D91" t="str">
        <f>IF(C91="","","LED/Solid State")</f>
        <v/>
      </c>
      <c r="E91" t="str">
        <f>IF(C91="","",INDEX(References!$I$13:$I$48,MATCH(Calculations!A82,References!$G$13:$G$48,0)))</f>
        <v/>
      </c>
      <c r="F91" t="str">
        <f>IF(C91="","",Calculations!A82)</f>
        <v/>
      </c>
      <c r="G91" t="str">
        <f>IF(C91="","",Worksheet!I91)</f>
        <v/>
      </c>
      <c r="H91" t="str">
        <f>IF(OR(C91="",Worksheet!M91=""),"",Worksheet!M91)</f>
        <v/>
      </c>
      <c r="I91" t="str">
        <f>IF(C91="","",Application!$N$40)</f>
        <v/>
      </c>
      <c r="J91" t="str">
        <f>IF(C91="","",Worksheet!G91)</f>
        <v/>
      </c>
      <c r="K91" t="str">
        <f>IF(Worksheet!I91="","",Worksheet!K91)</f>
        <v/>
      </c>
      <c r="L91" t="str">
        <f>IF(C91="","",IF(OR(Worksheet!O91="Standard",Worksheet!O91="Premium"),Worksheet!Q91,Worksheet!O91))</f>
        <v/>
      </c>
      <c r="M91" t="str">
        <f>IF(C91="","",Worksheet!S91)</f>
        <v/>
      </c>
      <c r="N91" t="str">
        <f>IF(C91="","",References!$P$16)</f>
        <v/>
      </c>
      <c r="O91" t="str">
        <f>IF(C91="","",Calculations!F82)</f>
        <v/>
      </c>
      <c r="P91" s="261" t="str">
        <f>IF(D91="","",Calculations!G82)</f>
        <v/>
      </c>
      <c r="Q91" s="262" t="str">
        <f>IF(C91="","",Calculations!H82)</f>
        <v/>
      </c>
      <c r="R91" s="260" t="str">
        <f>IF(C91="","",1)</f>
        <v/>
      </c>
      <c r="S91" s="264" t="str">
        <f>IF(P91="","",P91*R91*U91)</f>
        <v/>
      </c>
      <c r="T91" s="262" t="str">
        <f>IF(Q91="","",Q91*R91)</f>
        <v/>
      </c>
      <c r="U91" t="str">
        <f>IF(C91="","",INDEX(References!$W$3:$W$48,MATCH($F91,References!$V$3:$V$48,0)))</f>
        <v/>
      </c>
      <c r="V91" t="str">
        <f>IF(D91="","",INDEX(References!$Z$3:$Z$48,MATCH($F91,References!$V$3:$V$48,0)))</f>
        <v/>
      </c>
      <c r="W91" t="str">
        <f>IF(E91="","",INDEX(References!$AA$3:$AA$48,MATCH($F91,References!$V$3:$V$48,0)))</f>
        <v/>
      </c>
      <c r="X91" t="str">
        <f>IF(F91="","",INDEX(References!$AB$3:$AB$48,MATCH($F91,References!$V$3:$V$48,0)))</f>
        <v/>
      </c>
      <c r="Y91" t="str">
        <f>IF(G91="","",INDEX(References!$AC$3:$AC$48,MATCH($F91,References!$V$3:$V$48,0)))</f>
        <v/>
      </c>
      <c r="Z91" s="117" t="str">
        <f>IF(I91="","",INDEX(References!$X$3:$X$48,MATCH($F91,References!$V$3:$V$48,0)))</f>
        <v/>
      </c>
      <c r="AA91" s="117" t="str">
        <f>IF(I91="","",INDEX(References!$Y$3:$Y$48,MATCH($F91,References!$V$3:$V$48,0)))</f>
        <v/>
      </c>
      <c r="AB91" s="264" t="str">
        <f>IF(P91="","",(P91*Z91*U91)/(1-X91)*((1-V91)*(1+W91)))</f>
        <v/>
      </c>
      <c r="AC91" s="255" t="str">
        <f>IF(Q91="","",((Q91*AA91)/(1-Y91)*((1-V91)*(1+W91))))</f>
        <v/>
      </c>
      <c r="AD91" s="264" t="str">
        <f>IF(AB91="","",AB91*G91)</f>
        <v/>
      </c>
      <c r="AE91" s="262" t="str">
        <f>IF(AC91="","",AC91*G91)</f>
        <v/>
      </c>
      <c r="AL91" t="str">
        <f>IF(AE91="","",AE91*References!$O$22)</f>
        <v/>
      </c>
      <c r="AM91" t="str">
        <f>IF(AE91="","",AE91*References!$O$26)</f>
        <v/>
      </c>
      <c r="AN91" t="str">
        <f>IF(C91="","",AO91/G91)</f>
        <v/>
      </c>
      <c r="AO91" s="8" t="str">
        <f>IF(OR(J91=0,G91=""),"",Admin!C85)</f>
        <v/>
      </c>
      <c r="AP91" s="252" t="str">
        <f>IF(C91="","",Development!$A$4&amp;"_"&amp;Development!$A$5)</f>
        <v/>
      </c>
    </row>
    <row r="92" spans="3:42" ht="15" customHeight="1" x14ac:dyDescent="0.35">
      <c r="C92" t="str">
        <f>IF(OR(Worksheet!I92="",Worksheet!G92=""),"","Lighting")</f>
        <v/>
      </c>
      <c r="D92" t="str">
        <f>IF(C92="","","LED/Solid State")</f>
        <v/>
      </c>
      <c r="E92" t="str">
        <f>IF(C92="","",INDEX(References!$I$13:$I$48,MATCH(Calculations!A83,References!$G$13:$G$48,0)))</f>
        <v/>
      </c>
      <c r="F92" t="str">
        <f>IF(C92="","",Calculations!A83)</f>
        <v/>
      </c>
      <c r="G92" t="str">
        <f>IF(C92="","",Worksheet!I92)</f>
        <v/>
      </c>
      <c r="H92" t="str">
        <f>IF(OR(C92="",Worksheet!M92=""),"",Worksheet!M92)</f>
        <v/>
      </c>
      <c r="I92" t="str">
        <f>IF(C92="","",Application!$N$40)</f>
        <v/>
      </c>
      <c r="J92" t="str">
        <f>IF(C92="","",Worksheet!G92)</f>
        <v/>
      </c>
      <c r="K92" t="str">
        <f>IF(Worksheet!I92="","",Worksheet!K92)</f>
        <v/>
      </c>
      <c r="L92" t="str">
        <f>IF(C92="","",IF(OR(Worksheet!O92="Standard",Worksheet!O92="Premium"),Worksheet!Q92,Worksheet!O92))</f>
        <v/>
      </c>
      <c r="M92" t="str">
        <f>IF(C92="","",Worksheet!S92)</f>
        <v/>
      </c>
      <c r="N92" t="str">
        <f>IF(C92="","",References!$P$16)</f>
        <v/>
      </c>
      <c r="O92" t="str">
        <f>IF(C92="","",Calculations!F83)</f>
        <v/>
      </c>
      <c r="P92" s="261" t="str">
        <f>IF(D92="","",Calculations!G83)</f>
        <v/>
      </c>
      <c r="Q92" s="262" t="str">
        <f>IF(C92="","",Calculations!H83)</f>
        <v/>
      </c>
      <c r="R92" s="260" t="str">
        <f>IF(C92="","",1)</f>
        <v/>
      </c>
      <c r="S92" s="264" t="str">
        <f>IF(P92="","",P92*R92*U92)</f>
        <v/>
      </c>
      <c r="T92" s="262" t="str">
        <f>IF(Q92="","",Q92*R92)</f>
        <v/>
      </c>
      <c r="U92" t="str">
        <f>IF(C92="","",INDEX(References!$W$3:$W$48,MATCH($F92,References!$V$3:$V$48,0)))</f>
        <v/>
      </c>
      <c r="V92" t="str">
        <f>IF(D92="","",INDEX(References!$Z$3:$Z$48,MATCH($F92,References!$V$3:$V$48,0)))</f>
        <v/>
      </c>
      <c r="W92" t="str">
        <f>IF(E92="","",INDEX(References!$AA$3:$AA$48,MATCH($F92,References!$V$3:$V$48,0)))</f>
        <v/>
      </c>
      <c r="X92" t="str">
        <f>IF(F92="","",INDEX(References!$AB$3:$AB$48,MATCH($F92,References!$V$3:$V$48,0)))</f>
        <v/>
      </c>
      <c r="Y92" t="str">
        <f>IF(G92="","",INDEX(References!$AC$3:$AC$48,MATCH($F92,References!$V$3:$V$48,0)))</f>
        <v/>
      </c>
      <c r="Z92" s="117" t="str">
        <f>IF(I92="","",INDEX(References!$X$3:$X$48,MATCH($F92,References!$V$3:$V$48,0)))</f>
        <v/>
      </c>
      <c r="AA92" s="117" t="str">
        <f>IF(I92="","",INDEX(References!$Y$3:$Y$48,MATCH($F92,References!$V$3:$V$48,0)))</f>
        <v/>
      </c>
      <c r="AB92" s="264" t="str">
        <f>IF(P92="","",(P92*Z92*U92)/(1-X92)*((1-V92)*(1+W92)))</f>
        <v/>
      </c>
      <c r="AC92" s="255" t="str">
        <f>IF(Q92="","",((Q92*AA92)/(1-Y92)*((1-V92)*(1+W92))))</f>
        <v/>
      </c>
      <c r="AD92" s="264" t="str">
        <f>IF(AB92="","",AB92*G92)</f>
        <v/>
      </c>
      <c r="AE92" s="262" t="str">
        <f>IF(AC92="","",AC92*G92)</f>
        <v/>
      </c>
      <c r="AL92" t="str">
        <f>IF(AE92="","",AE92*References!$O$22)</f>
        <v/>
      </c>
      <c r="AM92" t="str">
        <f>IF(AE92="","",AE92*References!$O$26)</f>
        <v/>
      </c>
      <c r="AN92" t="str">
        <f>IF(C92="","",AO92/G92)</f>
        <v/>
      </c>
      <c r="AO92" s="8" t="str">
        <f>IF(OR(J92=0,G92=""),"",Admin!C86)</f>
        <v/>
      </c>
      <c r="AP92" s="252" t="str">
        <f>IF(C92="","",Development!$A$4&amp;"_"&amp;Development!$A$5)</f>
        <v/>
      </c>
    </row>
    <row r="93" spans="3:42" ht="15" customHeight="1" x14ac:dyDescent="0.35">
      <c r="C93" t="str">
        <f>IF(OR(Worksheet!I93="",Worksheet!G93=""),"","Lighting")</f>
        <v/>
      </c>
      <c r="D93" t="str">
        <f>IF(C93="","","LED/Solid State")</f>
        <v/>
      </c>
      <c r="E93" t="str">
        <f>IF(C93="","",INDEX(References!$I$13:$I$48,MATCH(Calculations!A84,References!$G$13:$G$48,0)))</f>
        <v/>
      </c>
      <c r="F93" t="str">
        <f>IF(C93="","",Calculations!A84)</f>
        <v/>
      </c>
      <c r="G93" t="str">
        <f>IF(C93="","",Worksheet!I93)</f>
        <v/>
      </c>
      <c r="H93" t="str">
        <f>IF(OR(C93="",Worksheet!M93=""),"",Worksheet!M93)</f>
        <v/>
      </c>
      <c r="I93" t="str">
        <f>IF(C93="","",Application!$N$40)</f>
        <v/>
      </c>
      <c r="J93" t="str">
        <f>IF(C93="","",Worksheet!G93)</f>
        <v/>
      </c>
      <c r="K93" t="str">
        <f>IF(Worksheet!I93="","",Worksheet!K93)</f>
        <v/>
      </c>
      <c r="L93" t="str">
        <f>IF(C93="","",IF(OR(Worksheet!O93="Standard",Worksheet!O93="Premium"),Worksheet!Q93,Worksheet!O93))</f>
        <v/>
      </c>
      <c r="M93" t="str">
        <f>IF(C93="","",Worksheet!S93)</f>
        <v/>
      </c>
      <c r="N93" t="str">
        <f>IF(C93="","",References!$P$16)</f>
        <v/>
      </c>
      <c r="O93" t="str">
        <f>IF(C93="","",Calculations!F84)</f>
        <v/>
      </c>
      <c r="P93" s="261" t="str">
        <f>IF(D93="","",Calculations!G84)</f>
        <v/>
      </c>
      <c r="Q93" s="262" t="str">
        <f>IF(C93="","",Calculations!H84)</f>
        <v/>
      </c>
      <c r="R93" s="260" t="str">
        <f>IF(C93="","",1)</f>
        <v/>
      </c>
      <c r="S93" s="264" t="str">
        <f>IF(P93="","",P93*R93*U93)</f>
        <v/>
      </c>
      <c r="T93" s="262" t="str">
        <f>IF(Q93="","",Q93*R93)</f>
        <v/>
      </c>
      <c r="U93" t="str">
        <f>IF(C93="","",INDEX(References!$W$3:$W$48,MATCH($F93,References!$V$3:$V$48,0)))</f>
        <v/>
      </c>
      <c r="V93" t="str">
        <f>IF(D93="","",INDEX(References!$Z$3:$Z$48,MATCH($F93,References!$V$3:$V$48,0)))</f>
        <v/>
      </c>
      <c r="W93" t="str">
        <f>IF(E93="","",INDEX(References!$AA$3:$AA$48,MATCH($F93,References!$V$3:$V$48,0)))</f>
        <v/>
      </c>
      <c r="X93" t="str">
        <f>IF(F93="","",INDEX(References!$AB$3:$AB$48,MATCH($F93,References!$V$3:$V$48,0)))</f>
        <v/>
      </c>
      <c r="Y93" t="str">
        <f>IF(G93="","",INDEX(References!$AC$3:$AC$48,MATCH($F93,References!$V$3:$V$48,0)))</f>
        <v/>
      </c>
      <c r="Z93" s="117" t="str">
        <f>IF(I93="","",INDEX(References!$X$3:$X$48,MATCH($F93,References!$V$3:$V$48,0)))</f>
        <v/>
      </c>
      <c r="AA93" s="117" t="str">
        <f>IF(I93="","",INDEX(References!$Y$3:$Y$48,MATCH($F93,References!$V$3:$V$48,0)))</f>
        <v/>
      </c>
      <c r="AB93" s="264" t="str">
        <f>IF(P93="","",(P93*Z93*U93)/(1-X93)*((1-V93)*(1+W93)))</f>
        <v/>
      </c>
      <c r="AC93" s="255" t="str">
        <f>IF(Q93="","",((Q93*AA93)/(1-Y93)*((1-V93)*(1+W93))))</f>
        <v/>
      </c>
      <c r="AD93" s="264" t="str">
        <f>IF(AB93="","",AB93*G93)</f>
        <v/>
      </c>
      <c r="AE93" s="262" t="str">
        <f>IF(AC93="","",AC93*G93)</f>
        <v/>
      </c>
      <c r="AL93" t="str">
        <f>IF(AE93="","",AE93*References!$O$22)</f>
        <v/>
      </c>
      <c r="AM93" t="str">
        <f>IF(AE93="","",AE93*References!$O$26)</f>
        <v/>
      </c>
      <c r="AN93" t="str">
        <f>IF(C93="","",AO93/G93)</f>
        <v/>
      </c>
      <c r="AO93" s="8" t="str">
        <f>IF(OR(J93=0,G93=""),"",Admin!C87)</f>
        <v/>
      </c>
      <c r="AP93" s="252" t="str">
        <f>IF(C93="","",Development!$A$4&amp;"_"&amp;Development!$A$5)</f>
        <v/>
      </c>
    </row>
    <row r="94" spans="3:42" ht="15" customHeight="1" x14ac:dyDescent="0.35">
      <c r="C94" t="str">
        <f>IF(OR(Worksheet!I94="",Worksheet!G94=""),"","Lighting")</f>
        <v/>
      </c>
      <c r="D94" t="str">
        <f>IF(C94="","","LED/Solid State")</f>
        <v/>
      </c>
      <c r="E94" t="str">
        <f>IF(C94="","",INDEX(References!$I$13:$I$48,MATCH(Calculations!A85,References!$G$13:$G$48,0)))</f>
        <v/>
      </c>
      <c r="F94" t="str">
        <f>IF(C94="","",Calculations!A85)</f>
        <v/>
      </c>
      <c r="G94" t="str">
        <f>IF(C94="","",Worksheet!I94)</f>
        <v/>
      </c>
      <c r="H94" t="str">
        <f>IF(OR(C94="",Worksheet!M94=""),"",Worksheet!M94)</f>
        <v/>
      </c>
      <c r="I94" t="str">
        <f>IF(C94="","",Application!$N$40)</f>
        <v/>
      </c>
      <c r="J94" t="str">
        <f>IF(C94="","",Worksheet!G94)</f>
        <v/>
      </c>
      <c r="K94" t="str">
        <f>IF(Worksheet!I94="","",Worksheet!K94)</f>
        <v/>
      </c>
      <c r="L94" t="str">
        <f>IF(C94="","",IF(OR(Worksheet!O94="Standard",Worksheet!O94="Premium"),Worksheet!Q94,Worksheet!O94))</f>
        <v/>
      </c>
      <c r="M94" t="str">
        <f>IF(C94="","",Worksheet!S94)</f>
        <v/>
      </c>
      <c r="N94" t="str">
        <f>IF(C94="","",References!$P$16)</f>
        <v/>
      </c>
      <c r="O94" t="str">
        <f>IF(C94="","",Calculations!F85)</f>
        <v/>
      </c>
      <c r="P94" s="261" t="str">
        <f>IF(D94="","",Calculations!G85)</f>
        <v/>
      </c>
      <c r="Q94" s="262" t="str">
        <f>IF(C94="","",Calculations!H85)</f>
        <v/>
      </c>
      <c r="R94" s="260" t="str">
        <f>IF(C94="","",1)</f>
        <v/>
      </c>
      <c r="S94" s="264" t="str">
        <f>IF(P94="","",P94*R94*U94)</f>
        <v/>
      </c>
      <c r="T94" s="262" t="str">
        <f>IF(Q94="","",Q94*R94)</f>
        <v/>
      </c>
      <c r="U94" t="str">
        <f>IF(C94="","",INDEX(References!$W$3:$W$48,MATCH($F94,References!$V$3:$V$48,0)))</f>
        <v/>
      </c>
      <c r="V94" t="str">
        <f>IF(D94="","",INDEX(References!$Z$3:$Z$48,MATCH($F94,References!$V$3:$V$48,0)))</f>
        <v/>
      </c>
      <c r="W94" t="str">
        <f>IF(E94="","",INDEX(References!$AA$3:$AA$48,MATCH($F94,References!$V$3:$V$48,0)))</f>
        <v/>
      </c>
      <c r="X94" t="str">
        <f>IF(F94="","",INDEX(References!$AB$3:$AB$48,MATCH($F94,References!$V$3:$V$48,0)))</f>
        <v/>
      </c>
      <c r="Y94" t="str">
        <f>IF(G94="","",INDEX(References!$AC$3:$AC$48,MATCH($F94,References!$V$3:$V$48,0)))</f>
        <v/>
      </c>
      <c r="Z94" s="117" t="str">
        <f>IF(I94="","",INDEX(References!$X$3:$X$48,MATCH($F94,References!$V$3:$V$48,0)))</f>
        <v/>
      </c>
      <c r="AA94" s="117" t="str">
        <f>IF(I94="","",INDEX(References!$Y$3:$Y$48,MATCH($F94,References!$V$3:$V$48,0)))</f>
        <v/>
      </c>
      <c r="AB94" s="264" t="str">
        <f>IF(P94="","",(P94*Z94*U94)/(1-X94)*((1-V94)*(1+W94)))</f>
        <v/>
      </c>
      <c r="AC94" s="255" t="str">
        <f>IF(Q94="","",((Q94*AA94)/(1-Y94)*((1-V94)*(1+W94))))</f>
        <v/>
      </c>
      <c r="AD94" s="264" t="str">
        <f>IF(AB94="","",AB94*G94)</f>
        <v/>
      </c>
      <c r="AE94" s="262" t="str">
        <f>IF(AC94="","",AC94*G94)</f>
        <v/>
      </c>
      <c r="AL94" t="str">
        <f>IF(AE94="","",AE94*References!$O$22)</f>
        <v/>
      </c>
      <c r="AM94" t="str">
        <f>IF(AE94="","",AE94*References!$O$26)</f>
        <v/>
      </c>
      <c r="AN94" t="str">
        <f>IF(C94="","",AO94/G94)</f>
        <v/>
      </c>
      <c r="AO94" s="8" t="str">
        <f>IF(OR(J94=0,G94=""),"",Admin!C88)</f>
        <v/>
      </c>
      <c r="AP94" s="252" t="str">
        <f>IF(C94="","",Development!$A$4&amp;"_"&amp;Development!$A$5)</f>
        <v/>
      </c>
    </row>
    <row r="95" spans="3:42" ht="5.15" customHeight="1" x14ac:dyDescent="0.35">
      <c r="P95" s="261"/>
      <c r="Q95" s="262"/>
      <c r="R95" s="260"/>
      <c r="S95" s="264"/>
      <c r="T95" s="262"/>
      <c r="AB95" s="264"/>
      <c r="AC95" s="255"/>
      <c r="AD95" s="264"/>
      <c r="AE95" s="262"/>
    </row>
    <row r="96" spans="3:42" ht="5.15" customHeight="1" x14ac:dyDescent="0.35">
      <c r="P96" s="261"/>
      <c r="Q96" s="262"/>
      <c r="R96" s="260"/>
      <c r="S96" s="264"/>
      <c r="T96" s="262"/>
      <c r="AB96" s="264"/>
      <c r="AC96" s="255"/>
      <c r="AD96" s="264"/>
      <c r="AE96" s="262"/>
    </row>
    <row r="97" spans="3:42" ht="5.15" customHeight="1" x14ac:dyDescent="0.35">
      <c r="P97" s="261"/>
      <c r="Q97" s="262"/>
      <c r="R97" s="260"/>
      <c r="S97" s="264"/>
      <c r="T97" s="262"/>
      <c r="AB97" s="264"/>
      <c r="AC97" s="255"/>
      <c r="AD97" s="264"/>
      <c r="AE97" s="262"/>
    </row>
    <row r="98" spans="3:42" ht="5.15" customHeight="1" x14ac:dyDescent="0.35">
      <c r="P98" s="261"/>
      <c r="Q98" s="262"/>
      <c r="R98" s="260"/>
      <c r="S98" s="264"/>
      <c r="T98" s="262"/>
      <c r="AB98" s="264"/>
      <c r="AC98" s="255"/>
      <c r="AD98" s="264"/>
      <c r="AE98" s="262"/>
    </row>
    <row r="99" spans="3:42" ht="15" customHeight="1" x14ac:dyDescent="0.35">
      <c r="C99" t="str">
        <f>IF(OR(Worksheet!I99="",Worksheet!G99=""),"","Lighting")</f>
        <v/>
      </c>
      <c r="D99" t="str">
        <f>IF(C99="","","LED/Solid State")</f>
        <v/>
      </c>
      <c r="E99" t="str">
        <f>IF(C99="","",INDEX(References!$I$13:$I$48,MATCH(Calculations!A90,References!$G$13:$G$48,0)))</f>
        <v/>
      </c>
      <c r="F99" t="str">
        <f>IF(C99="","",Calculations!A90)</f>
        <v/>
      </c>
      <c r="G99" t="str">
        <f>IF(C99="","",Worksheet!I99)</f>
        <v/>
      </c>
      <c r="H99" t="str">
        <f>IF(OR(C99="",Worksheet!M99=""),"",Worksheet!M99)</f>
        <v/>
      </c>
      <c r="I99" t="str">
        <f>IF(C99="","",Application!$N$40)</f>
        <v/>
      </c>
      <c r="J99" t="str">
        <f>IF(C99="","",Worksheet!G99)</f>
        <v/>
      </c>
      <c r="K99" t="str">
        <f>IF(Worksheet!I99="","",Worksheet!K99)</f>
        <v/>
      </c>
      <c r="L99" t="str">
        <f>IF(C99="","",IF(OR(Worksheet!O99="Standard",Worksheet!O99="Premium"),Worksheet!Q99,Worksheet!O99))</f>
        <v/>
      </c>
      <c r="M99" t="str">
        <f>IF(C99="","",Worksheet!S99)</f>
        <v/>
      </c>
      <c r="N99" t="str">
        <f>IF(C99="","",References!$P$16)</f>
        <v/>
      </c>
      <c r="O99" t="str">
        <f>IF(C99="","",Calculations!F90)</f>
        <v/>
      </c>
      <c r="P99" s="261" t="str">
        <f>IF(D99="","",Calculations!G90)</f>
        <v/>
      </c>
      <c r="Q99" s="262" t="str">
        <f>IF(C99="","",Calculations!H90)</f>
        <v/>
      </c>
      <c r="R99" s="260" t="str">
        <f>IF(C99="","",1)</f>
        <v/>
      </c>
      <c r="S99" s="264" t="str">
        <f>IF(P99="","",P99*R99*U99)</f>
        <v/>
      </c>
      <c r="T99" s="262" t="str">
        <f>IF(Q99="","",Q99*R99)</f>
        <v/>
      </c>
      <c r="U99" t="str">
        <f>IF(C99="","",INDEX(References!$W$3:$W$48,MATCH($F99,References!$V$3:$V$48,0)))</f>
        <v/>
      </c>
      <c r="V99" t="str">
        <f>IF(D99="","",INDEX(References!$Z$3:$Z$48,MATCH($F99,References!$V$3:$V$48,0)))</f>
        <v/>
      </c>
      <c r="W99" t="str">
        <f>IF(E99="","",INDEX(References!$AA$3:$AA$48,MATCH($F99,References!$V$3:$V$48,0)))</f>
        <v/>
      </c>
      <c r="X99" t="str">
        <f>IF(F99="","",INDEX(References!$AB$3:$AB$48,MATCH($F99,References!$V$3:$V$48,0)))</f>
        <v/>
      </c>
      <c r="Y99" t="str">
        <f>IF(G99="","",INDEX(References!$AC$3:$AC$48,MATCH($F99,References!$V$3:$V$48,0)))</f>
        <v/>
      </c>
      <c r="Z99" s="117" t="str">
        <f>IF(I99="","",INDEX(References!$X$3:$X$48,MATCH($F99,References!$V$3:$V$48,0)))</f>
        <v/>
      </c>
      <c r="AA99" s="117" t="str">
        <f>IF(I99="","",INDEX(References!$Y$3:$Y$48,MATCH($F99,References!$V$3:$V$48,0)))</f>
        <v/>
      </c>
      <c r="AB99" s="264" t="str">
        <f>IF(P99="","",(P99*Z99*U99)/(1-X99)*((1-V99)*(1+W99)))</f>
        <v/>
      </c>
      <c r="AC99" s="255" t="str">
        <f>IF(Q99="","",((Q99*AA99)/(1-Y99)*((1-V99)*(1+W99))))</f>
        <v/>
      </c>
      <c r="AD99" s="264" t="str">
        <f>IF(AB99="","",AB99*G99)</f>
        <v/>
      </c>
      <c r="AE99" s="262" t="str">
        <f>IF(AC99="","",AC99*G99)</f>
        <v/>
      </c>
      <c r="AL99" t="str">
        <f>IF(AE99="","",AE99*References!$O$22)</f>
        <v/>
      </c>
      <c r="AM99" t="str">
        <f>IF(AE99="","",AE99*References!$O$26)</f>
        <v/>
      </c>
      <c r="AN99" t="str">
        <f>IF(C99="","",AO99/G99)</f>
        <v/>
      </c>
      <c r="AO99" s="8" t="str">
        <f>IF(OR(J99=0,G99=""),"",Admin!C93)</f>
        <v/>
      </c>
      <c r="AP99" s="252" t="str">
        <f>IF(C99="","",Development!$A$4&amp;"_"&amp;Development!$A$5)</f>
        <v/>
      </c>
    </row>
    <row r="100" spans="3:42" ht="15" customHeight="1" x14ac:dyDescent="0.35">
      <c r="C100" t="str">
        <f>IF(OR(Worksheet!I100="",Worksheet!G100=""),"","Lighting")</f>
        <v/>
      </c>
      <c r="D100" t="str">
        <f>IF(C100="","","LED/Solid State")</f>
        <v/>
      </c>
      <c r="E100" t="str">
        <f>IF(C100="","",INDEX(References!$I$13:$I$48,MATCH(Calculations!A91,References!$G$13:$G$48,0)))</f>
        <v/>
      </c>
      <c r="F100" t="str">
        <f>IF(C100="","",Calculations!A91)</f>
        <v/>
      </c>
      <c r="G100" t="str">
        <f>IF(C100="","",Worksheet!I100)</f>
        <v/>
      </c>
      <c r="H100" t="str">
        <f>IF(OR(C100="",Worksheet!M100=""),"",Worksheet!M100)</f>
        <v/>
      </c>
      <c r="I100" t="str">
        <f>IF(C100="","",Application!$N$40)</f>
        <v/>
      </c>
      <c r="J100" t="str">
        <f>IF(C100="","",Worksheet!G100)</f>
        <v/>
      </c>
      <c r="K100" t="str">
        <f>IF(Worksheet!I100="","",Worksheet!K100)</f>
        <v/>
      </c>
      <c r="L100" t="str">
        <f>IF(C100="","",IF(OR(Worksheet!O100="Standard",Worksheet!O100="Premium"),Worksheet!Q100,Worksheet!O100))</f>
        <v/>
      </c>
      <c r="M100" t="str">
        <f>IF(C100="","",Worksheet!S100)</f>
        <v/>
      </c>
      <c r="N100" t="str">
        <f>IF(C100="","",References!$P$16)</f>
        <v/>
      </c>
      <c r="O100" t="str">
        <f>IF(C100="","",Calculations!F91)</f>
        <v/>
      </c>
      <c r="P100" s="261" t="str">
        <f>IF(D100="","",Calculations!G91)</f>
        <v/>
      </c>
      <c r="Q100" s="262" t="str">
        <f>IF(C100="","",Calculations!H91)</f>
        <v/>
      </c>
      <c r="R100" s="260" t="str">
        <f>IF(C100="","",1)</f>
        <v/>
      </c>
      <c r="S100" s="264" t="str">
        <f>IF(P100="","",P100*R100*U100)</f>
        <v/>
      </c>
      <c r="T100" s="262" t="str">
        <f>IF(Q100="","",Q100*R100)</f>
        <v/>
      </c>
      <c r="U100" t="str">
        <f>IF(C100="","",INDEX(References!$W$3:$W$48,MATCH($F100,References!$V$3:$V$48,0)))</f>
        <v/>
      </c>
      <c r="V100" t="str">
        <f>IF(D100="","",INDEX(References!$Z$3:$Z$48,MATCH($F100,References!$V$3:$V$48,0)))</f>
        <v/>
      </c>
      <c r="W100" t="str">
        <f>IF(E100="","",INDEX(References!$AA$3:$AA$48,MATCH($F100,References!$V$3:$V$48,0)))</f>
        <v/>
      </c>
      <c r="X100" t="str">
        <f>IF(F100="","",INDEX(References!$AB$3:$AB$48,MATCH($F100,References!$V$3:$V$48,0)))</f>
        <v/>
      </c>
      <c r="Y100" t="str">
        <f>IF(G100="","",INDEX(References!$AC$3:$AC$48,MATCH($F100,References!$V$3:$V$48,0)))</f>
        <v/>
      </c>
      <c r="Z100" s="117" t="str">
        <f>IF(I100="","",INDEX(References!$X$3:$X$48,MATCH($F100,References!$V$3:$V$48,0)))</f>
        <v/>
      </c>
      <c r="AA100" s="117" t="str">
        <f>IF(I100="","",INDEX(References!$Y$3:$Y$48,MATCH($F100,References!$V$3:$V$48,0)))</f>
        <v/>
      </c>
      <c r="AB100" s="264" t="str">
        <f>IF(P100="","",(P100*Z100*U100)/(1-X100)*((1-V100)*(1+W100)))</f>
        <v/>
      </c>
      <c r="AC100" s="255" t="str">
        <f>IF(Q100="","",((Q100*AA100)/(1-Y100)*((1-V100)*(1+W100))))</f>
        <v/>
      </c>
      <c r="AD100" s="264" t="str">
        <f>IF(AB100="","",AB100*G100)</f>
        <v/>
      </c>
      <c r="AE100" s="262" t="str">
        <f>IF(AC100="","",AC100*G100)</f>
        <v/>
      </c>
      <c r="AL100" t="str">
        <f>IF(AE100="","",AE100*References!$O$22)</f>
        <v/>
      </c>
      <c r="AM100" t="str">
        <f>IF(AE100="","",AE100*References!$O$26)</f>
        <v/>
      </c>
      <c r="AN100" t="str">
        <f>IF(C100="","",AO100/G100)</f>
        <v/>
      </c>
      <c r="AO100" s="8" t="str">
        <f>IF(OR(J100=0,G100=""),"",Admin!C94)</f>
        <v/>
      </c>
      <c r="AP100" s="252" t="str">
        <f>IF(C100="","",Development!$A$4&amp;"_"&amp;Development!$A$5)</f>
        <v/>
      </c>
    </row>
    <row r="101" spans="3:42" ht="15" customHeight="1" x14ac:dyDescent="0.35">
      <c r="C101" t="str">
        <f>IF(OR(Worksheet!I101="",Worksheet!G101=""),"","Lighting")</f>
        <v/>
      </c>
      <c r="D101" t="str">
        <f>IF(C101="","","LED/Solid State")</f>
        <v/>
      </c>
      <c r="E101" t="str">
        <f>IF(C101="","",INDEX(References!$I$13:$I$48,MATCH(Calculations!A92,References!$G$13:$G$48,0)))</f>
        <v/>
      </c>
      <c r="F101" t="str">
        <f>IF(C101="","",Calculations!A92)</f>
        <v/>
      </c>
      <c r="G101" t="str">
        <f>IF(C101="","",Worksheet!I101)</f>
        <v/>
      </c>
      <c r="H101" t="str">
        <f>IF(OR(C101="",Worksheet!M101=""),"",Worksheet!M101)</f>
        <v/>
      </c>
      <c r="I101" t="str">
        <f>IF(C101="","",Application!$N$40)</f>
        <v/>
      </c>
      <c r="J101" t="str">
        <f>IF(C101="","",Worksheet!G101)</f>
        <v/>
      </c>
      <c r="K101" t="str">
        <f>IF(Worksheet!I101="","",Worksheet!K101)</f>
        <v/>
      </c>
      <c r="L101" t="str">
        <f>IF(C101="","",IF(OR(Worksheet!O101="Standard",Worksheet!O101="Premium"),Worksheet!Q101,Worksheet!O101))</f>
        <v/>
      </c>
      <c r="M101" t="str">
        <f>IF(C101="","",Worksheet!S101)</f>
        <v/>
      </c>
      <c r="N101" t="str">
        <f>IF(C101="","",References!$P$16)</f>
        <v/>
      </c>
      <c r="O101" t="str">
        <f>IF(C101="","",Calculations!F92)</f>
        <v/>
      </c>
      <c r="P101" s="261" t="str">
        <f>IF(D101="","",Calculations!G92)</f>
        <v/>
      </c>
      <c r="Q101" s="262" t="str">
        <f>IF(C101="","",Calculations!H92)</f>
        <v/>
      </c>
      <c r="R101" s="260" t="str">
        <f>IF(C101="","",1)</f>
        <v/>
      </c>
      <c r="S101" s="264" t="str">
        <f>IF(P101="","",P101*R101*U101)</f>
        <v/>
      </c>
      <c r="T101" s="262" t="str">
        <f>IF(Q101="","",Q101*R101)</f>
        <v/>
      </c>
      <c r="U101" t="str">
        <f>IF(C101="","",INDEX(References!$W$3:$W$48,MATCH($F101,References!$V$3:$V$48,0)))</f>
        <v/>
      </c>
      <c r="V101" t="str">
        <f>IF(D101="","",INDEX(References!$Z$3:$Z$48,MATCH($F101,References!$V$3:$V$48,0)))</f>
        <v/>
      </c>
      <c r="W101" t="str">
        <f>IF(E101="","",INDEX(References!$AA$3:$AA$48,MATCH($F101,References!$V$3:$V$48,0)))</f>
        <v/>
      </c>
      <c r="X101" t="str">
        <f>IF(F101="","",INDEX(References!$AB$3:$AB$48,MATCH($F101,References!$V$3:$V$48,0)))</f>
        <v/>
      </c>
      <c r="Y101" t="str">
        <f>IF(G101="","",INDEX(References!$AC$3:$AC$48,MATCH($F101,References!$V$3:$V$48,0)))</f>
        <v/>
      </c>
      <c r="Z101" s="117" t="str">
        <f>IF(I101="","",INDEX(References!$X$3:$X$48,MATCH($F101,References!$V$3:$V$48,0)))</f>
        <v/>
      </c>
      <c r="AA101" s="117" t="str">
        <f>IF(I101="","",INDEX(References!$Y$3:$Y$48,MATCH($F101,References!$V$3:$V$48,0)))</f>
        <v/>
      </c>
      <c r="AB101" s="264" t="str">
        <f>IF(P101="","",(P101*Z101*U101)/(1-X101)*((1-V101)*(1+W101)))</f>
        <v/>
      </c>
      <c r="AC101" s="255" t="str">
        <f>IF(Q101="","",((Q101*AA101)/(1-Y101)*((1-V101)*(1+W101))))</f>
        <v/>
      </c>
      <c r="AD101" s="264" t="str">
        <f>IF(AB101="","",AB101*G101)</f>
        <v/>
      </c>
      <c r="AE101" s="262" t="str">
        <f>IF(AC101="","",AC101*G101)</f>
        <v/>
      </c>
      <c r="AL101" t="str">
        <f>IF(AE101="","",AE101*References!$O$22)</f>
        <v/>
      </c>
      <c r="AM101" t="str">
        <f>IF(AE101="","",AE101*References!$O$26)</f>
        <v/>
      </c>
      <c r="AN101" t="str">
        <f>IF(C101="","",AO101/G101)</f>
        <v/>
      </c>
      <c r="AO101" s="8" t="str">
        <f>IF(OR(J101=0,G101=""),"",Admin!C95)</f>
        <v/>
      </c>
      <c r="AP101" s="252" t="str">
        <f>IF(C101="","",Development!$A$4&amp;"_"&amp;Development!$A$5)</f>
        <v/>
      </c>
    </row>
    <row r="102" spans="3:42" ht="15" customHeight="1" x14ac:dyDescent="0.35">
      <c r="C102" t="str">
        <f>IF(OR(Worksheet!I102="",Worksheet!G102=""),"","Lighting")</f>
        <v/>
      </c>
      <c r="D102" t="str">
        <f>IF(C102="","","LED/Solid State")</f>
        <v/>
      </c>
      <c r="E102" t="str">
        <f>IF(C102="","",INDEX(References!$I$13:$I$48,MATCH(Calculations!A93,References!$G$13:$G$48,0)))</f>
        <v/>
      </c>
      <c r="F102" t="str">
        <f>IF(C102="","",Calculations!A93)</f>
        <v/>
      </c>
      <c r="G102" t="str">
        <f>IF(C102="","",Worksheet!I102)</f>
        <v/>
      </c>
      <c r="H102" t="str">
        <f>IF(OR(C102="",Worksheet!M102=""),"",Worksheet!M102)</f>
        <v/>
      </c>
      <c r="I102" t="str">
        <f>IF(C102="","",Application!$N$40)</f>
        <v/>
      </c>
      <c r="J102" t="str">
        <f>IF(C102="","",Worksheet!G102)</f>
        <v/>
      </c>
      <c r="K102" t="str">
        <f>IF(Worksheet!I102="","",Worksheet!K102)</f>
        <v/>
      </c>
      <c r="L102" t="str">
        <f>IF(C102="","",IF(OR(Worksheet!O102="Standard",Worksheet!O102="Premium"),Worksheet!Q102,Worksheet!O102))</f>
        <v/>
      </c>
      <c r="M102" t="str">
        <f>IF(C102="","",Worksheet!S102)</f>
        <v/>
      </c>
      <c r="N102" t="str">
        <f>IF(C102="","",References!$P$16)</f>
        <v/>
      </c>
      <c r="O102" t="str">
        <f>IF(C102="","",Calculations!F93)</f>
        <v/>
      </c>
      <c r="P102" s="261" t="str">
        <f>IF(D102="","",Calculations!G93)</f>
        <v/>
      </c>
      <c r="Q102" s="262" t="str">
        <f>IF(C102="","",Calculations!H93)</f>
        <v/>
      </c>
      <c r="R102" s="260" t="str">
        <f>IF(C102="","",1)</f>
        <v/>
      </c>
      <c r="S102" s="264" t="str">
        <f>IF(P102="","",P102*R102*U102)</f>
        <v/>
      </c>
      <c r="T102" s="262" t="str">
        <f>IF(Q102="","",Q102*R102)</f>
        <v/>
      </c>
      <c r="U102" t="str">
        <f>IF(C102="","",INDEX(References!$W$3:$W$48,MATCH($F102,References!$V$3:$V$48,0)))</f>
        <v/>
      </c>
      <c r="V102" t="str">
        <f>IF(D102="","",INDEX(References!$Z$3:$Z$48,MATCH($F102,References!$V$3:$V$48,0)))</f>
        <v/>
      </c>
      <c r="W102" t="str">
        <f>IF(E102="","",INDEX(References!$AA$3:$AA$48,MATCH($F102,References!$V$3:$V$48,0)))</f>
        <v/>
      </c>
      <c r="X102" t="str">
        <f>IF(F102="","",INDEX(References!$AB$3:$AB$48,MATCH($F102,References!$V$3:$V$48,0)))</f>
        <v/>
      </c>
      <c r="Y102" t="str">
        <f>IF(G102="","",INDEX(References!$AC$3:$AC$48,MATCH($F102,References!$V$3:$V$48,0)))</f>
        <v/>
      </c>
      <c r="Z102" s="117" t="str">
        <f>IF(I102="","",INDEX(References!$X$3:$X$48,MATCH($F102,References!$V$3:$V$48,0)))</f>
        <v/>
      </c>
      <c r="AA102" s="117" t="str">
        <f>IF(I102="","",INDEX(References!$Y$3:$Y$48,MATCH($F102,References!$V$3:$V$48,0)))</f>
        <v/>
      </c>
      <c r="AB102" s="264" t="str">
        <f>IF(P102="","",(P102*Z102*U102)/(1-X102)*((1-V102)*(1+W102)))</f>
        <v/>
      </c>
      <c r="AC102" s="255" t="str">
        <f>IF(Q102="","",((Q102*AA102)/(1-Y102)*((1-V102)*(1+W102))))</f>
        <v/>
      </c>
      <c r="AD102" s="264" t="str">
        <f>IF(AB102="","",AB102*G102)</f>
        <v/>
      </c>
      <c r="AE102" s="262" t="str">
        <f>IF(AC102="","",AC102*G102)</f>
        <v/>
      </c>
      <c r="AL102" t="str">
        <f>IF(AE102="","",AE102*References!$O$22)</f>
        <v/>
      </c>
      <c r="AM102" t="str">
        <f>IF(AE102="","",AE102*References!$O$26)</f>
        <v/>
      </c>
      <c r="AN102" t="str">
        <f>IF(C102="","",AO102/G102)</f>
        <v/>
      </c>
      <c r="AO102" s="8" t="str">
        <f>IF(OR(J102=0,G102=""),"",Admin!C96)</f>
        <v/>
      </c>
      <c r="AP102" s="252" t="str">
        <f>IF(C102="","",Development!$A$4&amp;"_"&amp;Development!$A$5)</f>
        <v/>
      </c>
    </row>
    <row r="103" spans="3:42" ht="5.15" customHeight="1" x14ac:dyDescent="0.35">
      <c r="P103" s="261"/>
      <c r="Q103" s="262"/>
      <c r="R103" s="260"/>
      <c r="S103" s="264"/>
      <c r="T103" s="262"/>
      <c r="AB103" s="264"/>
      <c r="AC103" s="255"/>
      <c r="AD103" s="264"/>
      <c r="AE103" s="262"/>
    </row>
    <row r="104" spans="3:42" ht="5.15" customHeight="1" x14ac:dyDescent="0.35">
      <c r="P104" s="261"/>
      <c r="Q104" s="262"/>
      <c r="R104" s="260"/>
      <c r="S104" s="264"/>
      <c r="T104" s="262"/>
      <c r="AB104" s="264"/>
      <c r="AC104" s="255"/>
      <c r="AD104" s="264"/>
      <c r="AE104" s="262"/>
    </row>
    <row r="105" spans="3:42" ht="5.15" customHeight="1" x14ac:dyDescent="0.35">
      <c r="P105" s="261"/>
      <c r="Q105" s="262"/>
      <c r="R105" s="260"/>
      <c r="S105" s="264"/>
      <c r="T105" s="262"/>
      <c r="AB105" s="264"/>
      <c r="AC105" s="255"/>
      <c r="AD105" s="264"/>
      <c r="AE105" s="262"/>
    </row>
    <row r="106" spans="3:42" ht="5.15" customHeight="1" x14ac:dyDescent="0.35">
      <c r="P106" s="261"/>
      <c r="Q106" s="262"/>
      <c r="R106" s="260"/>
      <c r="S106" s="264"/>
      <c r="T106" s="262"/>
      <c r="AB106" s="264"/>
      <c r="AC106" s="255"/>
      <c r="AD106" s="264"/>
      <c r="AE106" s="262"/>
    </row>
    <row r="107" spans="3:42" ht="15" customHeight="1" x14ac:dyDescent="0.35">
      <c r="C107" t="str">
        <f>IF(OR(Worksheet!I107="",Worksheet!G107=""),"","Lighting")</f>
        <v/>
      </c>
      <c r="D107" t="str">
        <f>IF(C107="","","LED/Solid State")</f>
        <v/>
      </c>
      <c r="E107" t="str">
        <f>IF(C107="","",INDEX(References!$I$13:$I$48,MATCH(Calculations!A98,References!$G$13:$G$48,0)))</f>
        <v/>
      </c>
      <c r="F107" t="str">
        <f>IF(C107="","",Calculations!A98)</f>
        <v/>
      </c>
      <c r="G107" t="str">
        <f>IF(C107="","",Worksheet!I107)</f>
        <v/>
      </c>
      <c r="H107" t="str">
        <f>IF(OR(C107="",Worksheet!M107=""),"",Worksheet!M107)</f>
        <v/>
      </c>
      <c r="I107" t="str">
        <f>IF(C107="","",Application!$N$40)</f>
        <v/>
      </c>
      <c r="J107" t="str">
        <f>IF(C107="","",Worksheet!G107)</f>
        <v/>
      </c>
      <c r="K107" t="str">
        <f>IF(Worksheet!I107="","",Worksheet!K107)</f>
        <v/>
      </c>
      <c r="L107" t="str">
        <f>IF(C107="","",IF(OR(Worksheet!O107="Standard",Worksheet!O107="Premium"),Worksheet!Q107,Worksheet!O107))</f>
        <v/>
      </c>
      <c r="M107" t="str">
        <f>IF(C107="","",Worksheet!S107)</f>
        <v/>
      </c>
      <c r="N107" t="str">
        <f>IF(C107="","",References!$P$16)</f>
        <v/>
      </c>
      <c r="O107" t="str">
        <f>IF(C107="","",Calculations!F98)</f>
        <v/>
      </c>
      <c r="P107" s="261" t="str">
        <f>IF(D107="","",Calculations!G98)</f>
        <v/>
      </c>
      <c r="Q107" s="262" t="str">
        <f>IF(C107="","",Calculations!H98)</f>
        <v/>
      </c>
      <c r="R107" s="260" t="str">
        <f>IF(C107="","",1)</f>
        <v/>
      </c>
      <c r="S107" s="264" t="str">
        <f>IF(P107="","",P107*R107*U107)</f>
        <v/>
      </c>
      <c r="T107" s="262" t="str">
        <f>IF(Q107="","",Q107*R107)</f>
        <v/>
      </c>
      <c r="U107" t="str">
        <f>IF(C107="","",INDEX(References!$W$3:$W$48,MATCH($F107,References!$V$3:$V$48,0)))</f>
        <v/>
      </c>
      <c r="V107" t="str">
        <f>IF(D107="","",INDEX(References!$Z$3:$Z$48,MATCH($F107,References!$V$3:$V$48,0)))</f>
        <v/>
      </c>
      <c r="W107" t="str">
        <f>IF(E107="","",INDEX(References!$AA$3:$AA$48,MATCH($F107,References!$V$3:$V$48,0)))</f>
        <v/>
      </c>
      <c r="X107" t="str">
        <f>IF(F107="","",INDEX(References!$AB$3:$AB$48,MATCH($F107,References!$V$3:$V$48,0)))</f>
        <v/>
      </c>
      <c r="Y107" t="str">
        <f>IF(G107="","",INDEX(References!$AC$3:$AC$48,MATCH($F107,References!$V$3:$V$48,0)))</f>
        <v/>
      </c>
      <c r="Z107" s="117" t="str">
        <f>IF(I107="","",INDEX(References!$X$3:$X$48,MATCH($F107,References!$V$3:$V$48,0)))</f>
        <v/>
      </c>
      <c r="AA107" s="117" t="str">
        <f>IF(I107="","",INDEX(References!$Y$3:$Y$48,MATCH($F107,References!$V$3:$V$48,0)))</f>
        <v/>
      </c>
      <c r="AB107" s="264" t="str">
        <f>IF(P107="","",(P107*Z107*U107)/(1-X107)*((1-V107)*(1+W107)))</f>
        <v/>
      </c>
      <c r="AC107" s="255" t="str">
        <f>IF(Q107="","",((Q107*AA107)/(1-Y107)*((1-V107)*(1+W107))))</f>
        <v/>
      </c>
      <c r="AD107" s="264" t="str">
        <f>IF(AB107="","",AB107*G107)</f>
        <v/>
      </c>
      <c r="AE107" s="262" t="str">
        <f>IF(AC107="","",AC107*G107)</f>
        <v/>
      </c>
      <c r="AL107" t="str">
        <f>IF(AE107="","",AE107*References!$O$22)</f>
        <v/>
      </c>
      <c r="AM107" t="str">
        <f>IF(AE107="","",AE107*References!$O$26)</f>
        <v/>
      </c>
      <c r="AN107" t="str">
        <f>IF(C107="","",AO107/G107)</f>
        <v/>
      </c>
      <c r="AO107" s="8" t="str">
        <f>IF(OR(J107=0,G107=""),"",Admin!C101)</f>
        <v/>
      </c>
      <c r="AP107" s="252" t="str">
        <f>IF(C107="","",Development!$A$4&amp;"_"&amp;Development!$A$5)</f>
        <v/>
      </c>
    </row>
    <row r="108" spans="3:42" ht="15" customHeight="1" x14ac:dyDescent="0.35">
      <c r="C108" t="str">
        <f>IF(OR(Worksheet!I108="",Worksheet!G108=""),"","Lighting")</f>
        <v/>
      </c>
      <c r="D108" t="str">
        <f>IF(C108="","","LED/Solid State")</f>
        <v/>
      </c>
      <c r="E108" t="str">
        <f>IF(C108="","",INDEX(References!$I$13:$I$48,MATCH(Calculations!A99,References!$G$13:$G$48,0)))</f>
        <v/>
      </c>
      <c r="F108" t="str">
        <f>IF(C108="","",Calculations!A99)</f>
        <v/>
      </c>
      <c r="G108" t="str">
        <f>IF(C108="","",Worksheet!I108)</f>
        <v/>
      </c>
      <c r="H108" t="str">
        <f>IF(OR(C108="",Worksheet!M108=""),"",Worksheet!M108)</f>
        <v/>
      </c>
      <c r="I108" t="str">
        <f>IF(C108="","",Application!$N$40)</f>
        <v/>
      </c>
      <c r="J108" t="str">
        <f>IF(C108="","",Worksheet!G108)</f>
        <v/>
      </c>
      <c r="K108" t="str">
        <f>IF(Worksheet!I108="","",Worksheet!K108)</f>
        <v/>
      </c>
      <c r="L108" t="str">
        <f>IF(C108="","",IF(OR(Worksheet!O108="Standard",Worksheet!O108="Premium"),Worksheet!Q108,Worksheet!O108))</f>
        <v/>
      </c>
      <c r="M108" t="str">
        <f>IF(C108="","",Worksheet!S108)</f>
        <v/>
      </c>
      <c r="N108" t="str">
        <f>IF(C108="","",References!$P$16)</f>
        <v/>
      </c>
      <c r="O108" t="str">
        <f>IF(C108="","",Calculations!F99)</f>
        <v/>
      </c>
      <c r="P108" s="261" t="str">
        <f>IF(D108="","",Calculations!G99)</f>
        <v/>
      </c>
      <c r="Q108" s="262" t="str">
        <f>IF(C108="","",Calculations!H99)</f>
        <v/>
      </c>
      <c r="R108" s="260" t="str">
        <f>IF(C108="","",1)</f>
        <v/>
      </c>
      <c r="S108" s="264" t="str">
        <f>IF(P108="","",P108*R108*U108)</f>
        <v/>
      </c>
      <c r="T108" s="262" t="str">
        <f>IF(Q108="","",Q108*R108)</f>
        <v/>
      </c>
      <c r="U108" t="str">
        <f>IF(C108="","",INDEX(References!$W$3:$W$48,MATCH($F108,References!$V$3:$V$48,0)))</f>
        <v/>
      </c>
      <c r="V108" t="str">
        <f>IF(D108="","",INDEX(References!$Z$3:$Z$48,MATCH($F108,References!$V$3:$V$48,0)))</f>
        <v/>
      </c>
      <c r="W108" t="str">
        <f>IF(E108="","",INDEX(References!$AA$3:$AA$48,MATCH($F108,References!$V$3:$V$48,0)))</f>
        <v/>
      </c>
      <c r="X108" t="str">
        <f>IF(F108="","",INDEX(References!$AB$3:$AB$48,MATCH($F108,References!$V$3:$V$48,0)))</f>
        <v/>
      </c>
      <c r="Y108" t="str">
        <f>IF(G108="","",INDEX(References!$AC$3:$AC$48,MATCH($F108,References!$V$3:$V$48,0)))</f>
        <v/>
      </c>
      <c r="Z108" s="117" t="str">
        <f>IF(I108="","",INDEX(References!$X$3:$X$48,MATCH($F108,References!$V$3:$V$48,0)))</f>
        <v/>
      </c>
      <c r="AA108" s="117" t="str">
        <f>IF(I108="","",INDEX(References!$Y$3:$Y$48,MATCH($F108,References!$V$3:$V$48,0)))</f>
        <v/>
      </c>
      <c r="AB108" s="264" t="str">
        <f>IF(P108="","",(P108*Z108*U108)/(1-X108)*((1-V108)*(1+W108)))</f>
        <v/>
      </c>
      <c r="AC108" s="255" t="str">
        <f>IF(Q108="","",((Q108*AA108)/(1-Y108)*((1-V108)*(1+W108))))</f>
        <v/>
      </c>
      <c r="AD108" s="264" t="str">
        <f>IF(AB108="","",AB108*G108)</f>
        <v/>
      </c>
      <c r="AE108" s="262" t="str">
        <f>IF(AC108="","",AC108*G108)</f>
        <v/>
      </c>
      <c r="AL108" t="str">
        <f>IF(AE108="","",AE108*References!$O$22)</f>
        <v/>
      </c>
      <c r="AM108" t="str">
        <f>IF(AE108="","",AE108*References!$O$26)</f>
        <v/>
      </c>
      <c r="AN108" t="str">
        <f>IF(C108="","",AO108/G108)</f>
        <v/>
      </c>
      <c r="AO108" s="8" t="str">
        <f>IF(OR(J108=0,G108=""),"",Admin!C102)</f>
        <v/>
      </c>
      <c r="AP108" s="252" t="str">
        <f>IF(C108="","",Development!$A$4&amp;"_"&amp;Development!$A$5)</f>
        <v/>
      </c>
    </row>
    <row r="109" spans="3:42" ht="15" customHeight="1" x14ac:dyDescent="0.35">
      <c r="C109" t="str">
        <f>IF(OR(Worksheet!I109="",Worksheet!G109=""),"","Lighting")</f>
        <v/>
      </c>
      <c r="D109" t="str">
        <f>IF(C109="","","LED/Solid State")</f>
        <v/>
      </c>
      <c r="E109" t="str">
        <f>IF(C109="","",INDEX(References!$I$13:$I$48,MATCH(Calculations!A100,References!$G$13:$G$48,0)))</f>
        <v/>
      </c>
      <c r="F109" t="str">
        <f>IF(C109="","",Calculations!A100)</f>
        <v/>
      </c>
      <c r="G109" t="str">
        <f>IF(C109="","",Worksheet!I109)</f>
        <v/>
      </c>
      <c r="H109" t="str">
        <f>IF(OR(C109="",Worksheet!M109=""),"",Worksheet!M109)</f>
        <v/>
      </c>
      <c r="I109" t="str">
        <f>IF(C109="","",Application!$N$40)</f>
        <v/>
      </c>
      <c r="J109" t="str">
        <f>IF(C109="","",Worksheet!G109)</f>
        <v/>
      </c>
      <c r="K109" t="str">
        <f>IF(Worksheet!I109="","",Worksheet!K109)</f>
        <v/>
      </c>
      <c r="L109" t="str">
        <f>IF(C109="","",IF(OR(Worksheet!O109="Standard",Worksheet!O109="Premium"),Worksheet!Q109,Worksheet!O109))</f>
        <v/>
      </c>
      <c r="M109" t="str">
        <f>IF(C109="","",Worksheet!S109)</f>
        <v/>
      </c>
      <c r="N109" t="str">
        <f>IF(C109="","",References!$P$16)</f>
        <v/>
      </c>
      <c r="O109" t="str">
        <f>IF(C109="","",Calculations!F100)</f>
        <v/>
      </c>
      <c r="P109" s="261" t="str">
        <f>IF(D109="","",Calculations!G100)</f>
        <v/>
      </c>
      <c r="Q109" s="262" t="str">
        <f>IF(C109="","",Calculations!H100)</f>
        <v/>
      </c>
      <c r="R109" s="260" t="str">
        <f>IF(C109="","",1)</f>
        <v/>
      </c>
      <c r="S109" s="264" t="str">
        <f>IF(P109="","",P109*R109*U109)</f>
        <v/>
      </c>
      <c r="T109" s="262" t="str">
        <f>IF(Q109="","",Q109*R109)</f>
        <v/>
      </c>
      <c r="U109" t="str">
        <f>IF(C109="","",INDEX(References!$W$3:$W$48,MATCH($F109,References!$V$3:$V$48,0)))</f>
        <v/>
      </c>
      <c r="V109" t="str">
        <f>IF(D109="","",INDEX(References!$Z$3:$Z$48,MATCH($F109,References!$V$3:$V$48,0)))</f>
        <v/>
      </c>
      <c r="W109" t="str">
        <f>IF(E109="","",INDEX(References!$AA$3:$AA$48,MATCH($F109,References!$V$3:$V$48,0)))</f>
        <v/>
      </c>
      <c r="X109" t="str">
        <f>IF(F109="","",INDEX(References!$AB$3:$AB$48,MATCH($F109,References!$V$3:$V$48,0)))</f>
        <v/>
      </c>
      <c r="Y109" t="str">
        <f>IF(G109="","",INDEX(References!$AC$3:$AC$48,MATCH($F109,References!$V$3:$V$48,0)))</f>
        <v/>
      </c>
      <c r="Z109" s="117" t="str">
        <f>IF(I109="","",INDEX(References!$X$3:$X$48,MATCH($F109,References!$V$3:$V$48,0)))</f>
        <v/>
      </c>
      <c r="AA109" s="117" t="str">
        <f>IF(I109="","",INDEX(References!$Y$3:$Y$48,MATCH($F109,References!$V$3:$V$48,0)))</f>
        <v/>
      </c>
      <c r="AB109" s="264" t="str">
        <f>IF(P109="","",(P109*Z109*U109)/(1-X109)*((1-V109)*(1+W109)))</f>
        <v/>
      </c>
      <c r="AC109" s="255" t="str">
        <f>IF(Q109="","",((Q109*AA109)/(1-Y109)*((1-V109)*(1+W109))))</f>
        <v/>
      </c>
      <c r="AD109" s="264" t="str">
        <f>IF(AB109="","",AB109*G109)</f>
        <v/>
      </c>
      <c r="AE109" s="262" t="str">
        <f>IF(AC109="","",AC109*G109)</f>
        <v/>
      </c>
      <c r="AL109" t="str">
        <f>IF(AE109="","",AE109*References!$O$22)</f>
        <v/>
      </c>
      <c r="AM109" t="str">
        <f>IF(AE109="","",AE109*References!$O$26)</f>
        <v/>
      </c>
      <c r="AN109" t="str">
        <f>IF(C109="","",AO109/G109)</f>
        <v/>
      </c>
      <c r="AO109" s="8" t="str">
        <f>IF(OR(J109=0,G109=""),"",Admin!C103)</f>
        <v/>
      </c>
      <c r="AP109" s="252" t="str">
        <f>IF(C109="","",Development!$A$4&amp;"_"&amp;Development!$A$5)</f>
        <v/>
      </c>
    </row>
    <row r="110" spans="3:42" ht="15" customHeight="1" x14ac:dyDescent="0.35">
      <c r="C110" t="str">
        <f>IF(OR(Worksheet!I110="",Worksheet!G110=""),"","Lighting")</f>
        <v/>
      </c>
      <c r="D110" t="str">
        <f>IF(C110="","","LED/Solid State")</f>
        <v/>
      </c>
      <c r="E110" t="str">
        <f>IF(C110="","",INDEX(References!$I$13:$I$48,MATCH(Calculations!A101,References!$G$13:$G$48,0)))</f>
        <v/>
      </c>
      <c r="F110" t="str">
        <f>IF(C110="","",Calculations!A101)</f>
        <v/>
      </c>
      <c r="G110" t="str">
        <f>IF(C110="","",Worksheet!I110)</f>
        <v/>
      </c>
      <c r="H110" t="str">
        <f>IF(OR(C110="",Worksheet!M110=""),"",Worksheet!M110)</f>
        <v/>
      </c>
      <c r="I110" t="str">
        <f>IF(C110="","",Application!$N$40)</f>
        <v/>
      </c>
      <c r="J110" t="str">
        <f>IF(C110="","",Worksheet!G110)</f>
        <v/>
      </c>
      <c r="K110" t="str">
        <f>IF(Worksheet!I110="","",Worksheet!K110)</f>
        <v/>
      </c>
      <c r="L110" t="str">
        <f>IF(C110="","",IF(OR(Worksheet!O110="Standard",Worksheet!O110="Premium"),Worksheet!Q110,Worksheet!O110))</f>
        <v/>
      </c>
      <c r="M110" t="str">
        <f>IF(C110="","",Worksheet!S110)</f>
        <v/>
      </c>
      <c r="N110" t="str">
        <f>IF(C110="","",References!$P$16)</f>
        <v/>
      </c>
      <c r="O110" t="str">
        <f>IF(C110="","",Calculations!F101)</f>
        <v/>
      </c>
      <c r="P110" s="261" t="str">
        <f>IF(D110="","",Calculations!G101)</f>
        <v/>
      </c>
      <c r="Q110" s="262" t="str">
        <f>IF(C110="","",Calculations!H101)</f>
        <v/>
      </c>
      <c r="R110" s="260" t="str">
        <f>IF(C110="","",1)</f>
        <v/>
      </c>
      <c r="S110" s="264" t="str">
        <f>IF(P110="","",P110*R110*U110)</f>
        <v/>
      </c>
      <c r="T110" s="262" t="str">
        <f>IF(Q110="","",Q110*R110)</f>
        <v/>
      </c>
      <c r="U110" t="str">
        <f>IF(C110="","",INDEX(References!$W$3:$W$48,MATCH($F110,References!$V$3:$V$48,0)))</f>
        <v/>
      </c>
      <c r="V110" t="str">
        <f>IF(D110="","",INDEX(References!$Z$3:$Z$48,MATCH($F110,References!$V$3:$V$48,0)))</f>
        <v/>
      </c>
      <c r="W110" t="str">
        <f>IF(E110="","",INDEX(References!$AA$3:$AA$48,MATCH($F110,References!$V$3:$V$48,0)))</f>
        <v/>
      </c>
      <c r="X110" t="str">
        <f>IF(F110="","",INDEX(References!$AB$3:$AB$48,MATCH($F110,References!$V$3:$V$48,0)))</f>
        <v/>
      </c>
      <c r="Y110" t="str">
        <f>IF(G110="","",INDEX(References!$AC$3:$AC$48,MATCH($F110,References!$V$3:$V$48,0)))</f>
        <v/>
      </c>
      <c r="Z110" s="117" t="str">
        <f>IF(I110="","",INDEX(References!$X$3:$X$48,MATCH($F110,References!$V$3:$V$48,0)))</f>
        <v/>
      </c>
      <c r="AA110" s="117" t="str">
        <f>IF(I110="","",INDEX(References!$Y$3:$Y$48,MATCH($F110,References!$V$3:$V$48,0)))</f>
        <v/>
      </c>
      <c r="AB110" s="264" t="str">
        <f>IF(P110="","",(P110*Z110*U110)/(1-X110)*((1-V110)*(1+W110)))</f>
        <v/>
      </c>
      <c r="AC110" s="255" t="str">
        <f>IF(Q110="","",((Q110*AA110)/(1-Y110)*((1-V110)*(1+W110))))</f>
        <v/>
      </c>
      <c r="AD110" s="264" t="str">
        <f>IF(AB110="","",AB110*G110)</f>
        <v/>
      </c>
      <c r="AE110" s="262" t="str">
        <f>IF(AC110="","",AC110*G110)</f>
        <v/>
      </c>
      <c r="AL110" t="str">
        <f>IF(AE110="","",AE110*References!$O$22)</f>
        <v/>
      </c>
      <c r="AM110" t="str">
        <f>IF(AE110="","",AE110*References!$O$26)</f>
        <v/>
      </c>
      <c r="AN110" t="str">
        <f>IF(C110="","",AO110/G110)</f>
        <v/>
      </c>
      <c r="AO110" s="8" t="str">
        <f>IF(OR(J110=0,G110=""),"",Admin!C104)</f>
        <v/>
      </c>
      <c r="AP110" s="252" t="str">
        <f>IF(C110="","",Development!$A$4&amp;"_"&amp;Development!$A$5)</f>
        <v/>
      </c>
    </row>
    <row r="111" spans="3:42" ht="5.15" customHeight="1" x14ac:dyDescent="0.35">
      <c r="P111" s="261"/>
      <c r="Q111" s="262"/>
      <c r="R111" s="260"/>
      <c r="S111" s="264"/>
      <c r="T111" s="262"/>
      <c r="AB111" s="264"/>
      <c r="AC111" s="255"/>
      <c r="AD111" s="264"/>
      <c r="AE111" s="262"/>
    </row>
    <row r="112" spans="3:42" ht="5.15" customHeight="1" x14ac:dyDescent="0.35">
      <c r="P112" s="261"/>
      <c r="Q112" s="263"/>
      <c r="S112" s="265"/>
      <c r="T112" s="263"/>
      <c r="AB112" s="264"/>
      <c r="AC112" s="255"/>
      <c r="AD112" s="264"/>
      <c r="AE112" s="262"/>
    </row>
    <row r="113" spans="3:42" ht="5.15" customHeight="1" x14ac:dyDescent="0.35">
      <c r="P113" s="261"/>
      <c r="Q113" s="263"/>
      <c r="S113" s="265"/>
      <c r="T113" s="263"/>
      <c r="AB113" s="264"/>
      <c r="AC113" s="255"/>
      <c r="AD113" s="264"/>
      <c r="AE113" s="262"/>
    </row>
    <row r="114" spans="3:42" ht="5.15" customHeight="1" x14ac:dyDescent="0.35">
      <c r="P114" s="261"/>
      <c r="Q114" s="263"/>
      <c r="S114" s="265"/>
      <c r="T114" s="263"/>
      <c r="AB114" s="264"/>
      <c r="AC114" s="255"/>
      <c r="AD114" s="264"/>
      <c r="AE114" s="262"/>
    </row>
    <row r="115" spans="3:42" ht="20.149999999999999" customHeight="1" x14ac:dyDescent="0.35">
      <c r="C115" t="str">
        <f>IF(OR(Worksheet!I115="",Worksheet!G115=""),"","Lighting")</f>
        <v/>
      </c>
      <c r="D115" t="str">
        <f>IF(C115="","","LED/Solid State")</f>
        <v/>
      </c>
      <c r="E115" t="str">
        <f>IF(C115="","",INDEX(References!$I$13:$I$48,MATCH(Calculations!A106,References!$G$13:$G$48,0)))</f>
        <v/>
      </c>
      <c r="F115" t="str">
        <f>IF(C115="","",Calculations!A106)</f>
        <v/>
      </c>
      <c r="G115" t="str">
        <f>IF(C115="","",Worksheet!I115)</f>
        <v/>
      </c>
      <c r="H115" t="str">
        <f>IF(OR(C115="",Worksheet!M115=""),"",Worksheet!M115)</f>
        <v/>
      </c>
      <c r="I115" t="str">
        <f>IF(C115="","",Application!$N$40)</f>
        <v/>
      </c>
      <c r="J115" t="str">
        <f>IF(C115="","",Worksheet!G115)</f>
        <v/>
      </c>
      <c r="K115" t="str">
        <f>IF(Worksheet!I115="","",Worksheet!K115)</f>
        <v/>
      </c>
      <c r="L115" t="str">
        <f>IF(C115="","",IF(OR(Worksheet!O115="Standard",Worksheet!O115="Premium"),Worksheet!Q115,Worksheet!O115))</f>
        <v/>
      </c>
      <c r="M115" t="str">
        <f>IF(C115="","",Worksheet!S115)</f>
        <v/>
      </c>
      <c r="N115" t="str">
        <f>IF(C115="","",References!$P$16)</f>
        <v/>
      </c>
      <c r="O115" t="str">
        <f>IF(C115="","",Calculations!F106)</f>
        <v/>
      </c>
      <c r="P115" s="261" t="str">
        <f>IF(D115="","",Calculations!G106)</f>
        <v/>
      </c>
      <c r="Q115" s="262" t="str">
        <f>IF(C115="","",Calculations!H106)</f>
        <v/>
      </c>
      <c r="R115" s="260" t="str">
        <f>IF(C115="","",1)</f>
        <v/>
      </c>
      <c r="S115" s="264" t="str">
        <f>IF(P115="","",P115*R115*U115)</f>
        <v/>
      </c>
      <c r="T115" s="262" t="str">
        <f>IF(Q115="","",Q115*R115)</f>
        <v/>
      </c>
      <c r="U115" t="str">
        <f>IF(C115="","",INDEX(References!$W$3:$W$48,MATCH($F115,References!$V$3:$V$48,0)))</f>
        <v/>
      </c>
      <c r="V115" t="str">
        <f>IF(D115="","",INDEX(References!$Z$3:$Z$48,MATCH($F115,References!$V$3:$V$48,0)))</f>
        <v/>
      </c>
      <c r="W115" t="str">
        <f>IF(E115="","",INDEX(References!$AA$3:$AA$48,MATCH($F115,References!$V$3:$V$48,0)))</f>
        <v/>
      </c>
      <c r="X115" t="str">
        <f>IF(F115="","",INDEX(References!$AB$3:$AB$48,MATCH($F115,References!$V$3:$V$48,0)))</f>
        <v/>
      </c>
      <c r="Y115" t="str">
        <f>IF(G115="","",INDEX(References!$AC$3:$AC$48,MATCH($F115,References!$V$3:$V$48,0)))</f>
        <v/>
      </c>
      <c r="Z115" s="117" t="str">
        <f>IF(I115="","",INDEX(References!$X$3:$X$48,MATCH($F115,References!$V$3:$V$48,0)))</f>
        <v/>
      </c>
      <c r="AA115" s="117" t="str">
        <f>IF(I115="","",INDEX(References!$Y$3:$Y$48,MATCH($F115,References!$V$3:$V$48,0)))</f>
        <v/>
      </c>
      <c r="AB115" s="264" t="str">
        <f>IF(P115="","",(P115*Z115*U115)/(1-X115)*((1-V115)*(1+W115)))</f>
        <v/>
      </c>
      <c r="AC115" s="255" t="str">
        <f>IF(Q115="","",((Q115*AA115)/(1-Y115)*((1-V115)*(1+W115))))</f>
        <v/>
      </c>
      <c r="AD115" s="264" t="str">
        <f>IF(AB115="","",AB115*G115)</f>
        <v/>
      </c>
      <c r="AE115" s="262" t="str">
        <f>IF(AC115="","",AC115*G115)</f>
        <v/>
      </c>
      <c r="AL115" t="str">
        <f>IF(AE115="","",AE115*References!$O$22)</f>
        <v/>
      </c>
      <c r="AM115" t="str">
        <f>IF(AE115="","",AE115*References!$O$26)</f>
        <v/>
      </c>
      <c r="AN115" t="str">
        <f>IF(C115="","",AO115/G115)</f>
        <v/>
      </c>
      <c r="AO115" s="8" t="str">
        <f>IF(OR(J115=0,G115=""),"",Admin!C109)</f>
        <v/>
      </c>
      <c r="AP115" s="252" t="str">
        <f>IF(C115="","",Development!$A$4&amp;"_"&amp;Development!$A$5)</f>
        <v/>
      </c>
    </row>
    <row r="116" spans="3:42" ht="20.149999999999999" customHeight="1" x14ac:dyDescent="0.35">
      <c r="C116" t="str">
        <f>IF(OR(Worksheet!I116="",Worksheet!G116=""),"","Lighting")</f>
        <v/>
      </c>
      <c r="D116" t="str">
        <f>IF(C116="","","LED/Solid State")</f>
        <v/>
      </c>
      <c r="E116" t="str">
        <f>IF(C116="","",INDEX(References!$I$13:$I$48,MATCH(Calculations!A107,References!$G$13:$G$48,0)))</f>
        <v/>
      </c>
      <c r="F116" t="str">
        <f>IF(C116="","",Calculations!A107)</f>
        <v/>
      </c>
      <c r="G116" t="str">
        <f>IF(C116="","",Worksheet!I116)</f>
        <v/>
      </c>
      <c r="H116" t="str">
        <f>IF(OR(C116="",Worksheet!M116=""),"",Worksheet!M116)</f>
        <v/>
      </c>
      <c r="I116" t="str">
        <f>IF(C116="","",Application!$N$40)</f>
        <v/>
      </c>
      <c r="J116" t="str">
        <f>IF(C116="","",Worksheet!G116)</f>
        <v/>
      </c>
      <c r="K116" t="str">
        <f>IF(Worksheet!I116="","",Worksheet!K116)</f>
        <v/>
      </c>
      <c r="L116" t="str">
        <f>IF(C116="","",IF(OR(Worksheet!O116="Standard",Worksheet!O116="Premium"),Worksheet!Q116,Worksheet!O116))</f>
        <v/>
      </c>
      <c r="M116" t="str">
        <f>IF(C116="","",Worksheet!S116)</f>
        <v/>
      </c>
      <c r="N116" t="str">
        <f>IF(C116="","",References!$P$16)</f>
        <v/>
      </c>
      <c r="O116" t="str">
        <f>IF(C116="","",Calculations!F107)</f>
        <v/>
      </c>
      <c r="P116" s="261" t="str">
        <f>IF(D116="","",Calculations!G107)</f>
        <v/>
      </c>
      <c r="Q116" s="262" t="str">
        <f>IF(C116="","",Calculations!H107)</f>
        <v/>
      </c>
      <c r="R116" s="260" t="str">
        <f>IF(C116="","",1)</f>
        <v/>
      </c>
      <c r="S116" s="264" t="str">
        <f>IF(P116="","",P116*R116*U116)</f>
        <v/>
      </c>
      <c r="T116" s="262" t="str">
        <f>IF(Q116="","",Q116*R116)</f>
        <v/>
      </c>
      <c r="U116" t="str">
        <f>IF(C116="","",INDEX(References!$W$3:$W$48,MATCH($F116,References!$V$3:$V$48,0)))</f>
        <v/>
      </c>
      <c r="V116" t="str">
        <f>IF(D116="","",INDEX(References!$Z$3:$Z$48,MATCH($F116,References!$V$3:$V$48,0)))</f>
        <v/>
      </c>
      <c r="W116" t="str">
        <f>IF(E116="","",INDEX(References!$AA$3:$AA$48,MATCH($F116,References!$V$3:$V$48,0)))</f>
        <v/>
      </c>
      <c r="X116" t="str">
        <f>IF(F116="","",INDEX(References!$AB$3:$AB$48,MATCH($F116,References!$V$3:$V$48,0)))</f>
        <v/>
      </c>
      <c r="Y116" t="str">
        <f>IF(G116="","",INDEX(References!$AC$3:$AC$48,MATCH($F116,References!$V$3:$V$48,0)))</f>
        <v/>
      </c>
      <c r="Z116" s="117" t="str">
        <f>IF(I116="","",INDEX(References!$X$3:$X$48,MATCH($F116,References!$V$3:$V$48,0)))</f>
        <v/>
      </c>
      <c r="AA116" s="117" t="str">
        <f>IF(I116="","",INDEX(References!$Y$3:$Y$48,MATCH($F116,References!$V$3:$V$48,0)))</f>
        <v/>
      </c>
      <c r="AB116" s="264" t="str">
        <f>IF(P116="","",(P116*Z116*U116)/(1-X116)*((1-V116)*(1+W116)))</f>
        <v/>
      </c>
      <c r="AC116" s="255" t="str">
        <f>IF(Q116="","",((Q116*AA116)/(1-Y116)*((1-V116)*(1+W116))))</f>
        <v/>
      </c>
      <c r="AD116" s="264" t="str">
        <f>IF(AB116="","",AB116*G116)</f>
        <v/>
      </c>
      <c r="AE116" s="262" t="str">
        <f>IF(AC116="","",AC116*G116)</f>
        <v/>
      </c>
      <c r="AL116" t="str">
        <f>IF(AE116="","",AE116*References!$O$22)</f>
        <v/>
      </c>
      <c r="AM116" t="str">
        <f>IF(AE116="","",AE116*References!$O$26)</f>
        <v/>
      </c>
      <c r="AN116" t="str">
        <f>IF(C116="","",AO116/G116)</f>
        <v/>
      </c>
      <c r="AO116" s="8" t="str">
        <f>IF(OR(J116=0,G116=""),"",Admin!C110)</f>
        <v/>
      </c>
      <c r="AP116" s="252" t="str">
        <f>IF(C116="","",Development!$A$4&amp;"_"&amp;Development!$A$5)</f>
        <v/>
      </c>
    </row>
    <row r="117" spans="3:42" ht="20.149999999999999" customHeight="1" x14ac:dyDescent="0.35">
      <c r="C117" t="str">
        <f>IF(OR(Worksheet!I117="",Worksheet!G117=""),"","Lighting")</f>
        <v/>
      </c>
      <c r="D117" t="str">
        <f>IF(C117="","","LED/Solid State")</f>
        <v/>
      </c>
      <c r="E117" t="str">
        <f>IF(C117="","",INDEX(References!$I$13:$I$48,MATCH(Calculations!A108,References!$G$13:$G$48,0)))</f>
        <v/>
      </c>
      <c r="F117" t="str">
        <f>IF(C117="","",Calculations!A108)</f>
        <v/>
      </c>
      <c r="G117" t="str">
        <f>IF(C117="","",Worksheet!I117)</f>
        <v/>
      </c>
      <c r="H117" t="str">
        <f>IF(OR(C117="",Worksheet!M117=""),"",Worksheet!M117)</f>
        <v/>
      </c>
      <c r="I117" t="str">
        <f>IF(C117="","",Application!$N$40)</f>
        <v/>
      </c>
      <c r="J117" t="str">
        <f>IF(C117="","",Worksheet!G117)</f>
        <v/>
      </c>
      <c r="K117" t="str">
        <f>IF(Worksheet!I117="","",Worksheet!K117)</f>
        <v/>
      </c>
      <c r="L117" t="str">
        <f>IF(C117="","",IF(OR(Worksheet!O117="Standard",Worksheet!O117="Premium"),Worksheet!Q117,Worksheet!O117))</f>
        <v/>
      </c>
      <c r="M117" t="str">
        <f>IF(C117="","",Worksheet!S117)</f>
        <v/>
      </c>
      <c r="N117" t="str">
        <f>IF(C117="","",References!$P$16)</f>
        <v/>
      </c>
      <c r="O117" t="str">
        <f>IF(C117="","",Calculations!F108)</f>
        <v/>
      </c>
      <c r="P117" s="261" t="str">
        <f>IF(D117="","",Calculations!G108)</f>
        <v/>
      </c>
      <c r="Q117" s="262" t="str">
        <f>IF(C117="","",Calculations!H108)</f>
        <v/>
      </c>
      <c r="R117" s="260" t="str">
        <f>IF(C117="","",1)</f>
        <v/>
      </c>
      <c r="S117" s="264" t="str">
        <f>IF(P117="","",P117*R117*U117)</f>
        <v/>
      </c>
      <c r="T117" s="262" t="str">
        <f>IF(Q117="","",Q117*R117)</f>
        <v/>
      </c>
      <c r="U117" t="str">
        <f>IF(C117="","",INDEX(References!$W$3:$W$48,MATCH($F117,References!$V$3:$V$48,0)))</f>
        <v/>
      </c>
      <c r="V117" t="str">
        <f>IF(D117="","",INDEX(References!$Z$3:$Z$48,MATCH($F117,References!$V$3:$V$48,0)))</f>
        <v/>
      </c>
      <c r="W117" t="str">
        <f>IF(E117="","",INDEX(References!$AA$3:$AA$48,MATCH($F117,References!$V$3:$V$48,0)))</f>
        <v/>
      </c>
      <c r="X117" t="str">
        <f>IF(F117="","",INDEX(References!$AB$3:$AB$48,MATCH($F117,References!$V$3:$V$48,0)))</f>
        <v/>
      </c>
      <c r="Y117" t="str">
        <f>IF(G117="","",INDEX(References!$AC$3:$AC$48,MATCH($F117,References!$V$3:$V$48,0)))</f>
        <v/>
      </c>
      <c r="Z117" s="117" t="str">
        <f>IF(I117="","",INDEX(References!$X$3:$X$48,MATCH($F117,References!$V$3:$V$48,0)))</f>
        <v/>
      </c>
      <c r="AA117" s="117" t="str">
        <f>IF(I117="","",INDEX(References!$Y$3:$Y$48,MATCH($F117,References!$V$3:$V$48,0)))</f>
        <v/>
      </c>
      <c r="AB117" s="264" t="str">
        <f>IF(P117="","",(P117*Z117*U117)/(1-X117)*((1-V117)*(1+W117)))</f>
        <v/>
      </c>
      <c r="AC117" s="255" t="str">
        <f>IF(Q117="","",((Q117*AA117)/(1-Y117)*((1-V117)*(1+W117))))</f>
        <v/>
      </c>
      <c r="AD117" s="264" t="str">
        <f>IF(AB117="","",AB117*G117)</f>
        <v/>
      </c>
      <c r="AE117" s="262" t="str">
        <f>IF(AC117="","",AC117*G117)</f>
        <v/>
      </c>
      <c r="AL117" t="str">
        <f>IF(AE117="","",AE117*References!$O$22)</f>
        <v/>
      </c>
      <c r="AM117" t="str">
        <f>IF(AE117="","",AE117*References!$O$26)</f>
        <v/>
      </c>
      <c r="AN117" t="str">
        <f>IF(C117="","",AO117/G117)</f>
        <v/>
      </c>
      <c r="AO117" s="8" t="str">
        <f>IF(OR(J117=0,G117=""),"",Admin!C111)</f>
        <v/>
      </c>
      <c r="AP117" s="252" t="str">
        <f>IF(C117="","",Development!$A$4&amp;"_"&amp;Development!$A$5)</f>
        <v/>
      </c>
    </row>
    <row r="118" spans="3:42" ht="20.149999999999999" customHeight="1" x14ac:dyDescent="0.35">
      <c r="C118" t="str">
        <f>IF(OR(Worksheet!I118="",Worksheet!G118=""),"","Lighting")</f>
        <v/>
      </c>
      <c r="D118" t="str">
        <f>IF(C118="","","LED/Solid State")</f>
        <v/>
      </c>
      <c r="E118" t="str">
        <f>IF(C118="","",INDEX(References!$I$13:$I$48,MATCH(Calculations!A109,References!$G$13:$G$48,0)))</f>
        <v/>
      </c>
      <c r="F118" t="str">
        <f>IF(C118="","",Calculations!A109)</f>
        <v/>
      </c>
      <c r="G118" t="str">
        <f>IF(C118="","",Worksheet!I118)</f>
        <v/>
      </c>
      <c r="H118" t="str">
        <f>IF(OR(C118="",Worksheet!M118=""),"",Worksheet!M118)</f>
        <v/>
      </c>
      <c r="I118" t="str">
        <f>IF(C118="","",Application!$N$40)</f>
        <v/>
      </c>
      <c r="J118" t="str">
        <f>IF(C118="","",Worksheet!G118)</f>
        <v/>
      </c>
      <c r="K118" t="str">
        <f>IF(Worksheet!I118="","",Worksheet!K118)</f>
        <v/>
      </c>
      <c r="L118" t="str">
        <f>IF(C118="","",IF(OR(Worksheet!O118="Standard",Worksheet!O118="Premium"),Worksheet!Q118,Worksheet!O118))</f>
        <v/>
      </c>
      <c r="M118" t="str">
        <f>IF(C118="","",Worksheet!S118)</f>
        <v/>
      </c>
      <c r="N118" t="str">
        <f>IF(C118="","",References!$P$16)</f>
        <v/>
      </c>
      <c r="O118" t="str">
        <f>IF(C118="","",Calculations!F109)</f>
        <v/>
      </c>
      <c r="P118" s="261" t="str">
        <f>IF(D118="","",Calculations!G109)</f>
        <v/>
      </c>
      <c r="Q118" s="262" t="str">
        <f>IF(C118="","",Calculations!H109)</f>
        <v/>
      </c>
      <c r="R118" s="260" t="str">
        <f>IF(C118="","",1)</f>
        <v/>
      </c>
      <c r="S118" s="264" t="str">
        <f>IF(P118="","",P118*R118*U118)</f>
        <v/>
      </c>
      <c r="T118" s="262" t="str">
        <f>IF(Q118="","",Q118*R118)</f>
        <v/>
      </c>
      <c r="U118" t="str">
        <f>IF(C118="","",INDEX(References!$W$3:$W$48,MATCH($F118,References!$V$3:$V$48,0)))</f>
        <v/>
      </c>
      <c r="V118" t="str">
        <f>IF(D118="","",INDEX(References!$Z$3:$Z$48,MATCH($F118,References!$V$3:$V$48,0)))</f>
        <v/>
      </c>
      <c r="W118" t="str">
        <f>IF(E118="","",INDEX(References!$AA$3:$AA$48,MATCH($F118,References!$V$3:$V$48,0)))</f>
        <v/>
      </c>
      <c r="X118" t="str">
        <f>IF(F118="","",INDEX(References!$AB$3:$AB$48,MATCH($F118,References!$V$3:$V$48,0)))</f>
        <v/>
      </c>
      <c r="Y118" t="str">
        <f>IF(G118="","",INDEX(References!$AC$3:$AC$48,MATCH($F118,References!$V$3:$V$48,0)))</f>
        <v/>
      </c>
      <c r="Z118" s="117" t="str">
        <f>IF(I118="","",INDEX(References!$X$3:$X$48,MATCH($F118,References!$V$3:$V$48,0)))</f>
        <v/>
      </c>
      <c r="AA118" s="117" t="str">
        <f>IF(I118="","",INDEX(References!$Y$3:$Y$48,MATCH($F118,References!$V$3:$V$48,0)))</f>
        <v/>
      </c>
      <c r="AB118" s="264" t="str">
        <f>IF(P118="","",(P118*Z118*U118)/(1-X118)*((1-V118)*(1+W118)))</f>
        <v/>
      </c>
      <c r="AC118" s="255" t="str">
        <f>IF(Q118="","",((Q118*AA118)/(1-Y118)*((1-V118)*(1+W118))))</f>
        <v/>
      </c>
      <c r="AD118" s="264" t="str">
        <f>IF(AB118="","",AB118*G118)</f>
        <v/>
      </c>
      <c r="AE118" s="262" t="str">
        <f>IF(AC118="","",AC118*G118)</f>
        <v/>
      </c>
      <c r="AL118" t="str">
        <f>IF(AE118="","",AE118*References!$O$22)</f>
        <v/>
      </c>
      <c r="AM118" t="str">
        <f>IF(AE118="","",AE118*References!$O$26)</f>
        <v/>
      </c>
      <c r="AN118" t="str">
        <f>IF(C118="","",AO118/G118)</f>
        <v/>
      </c>
      <c r="AO118" s="8" t="str">
        <f>IF(OR(J118=0,G118=""),"",Admin!C112)</f>
        <v/>
      </c>
      <c r="AP118" s="252" t="str">
        <f>IF(C118="","",Development!$A$4&amp;"_"&amp;Development!$A$5)</f>
        <v/>
      </c>
    </row>
    <row r="119" spans="3:42" ht="5.15" customHeight="1" x14ac:dyDescent="0.35">
      <c r="P119" s="261"/>
      <c r="Q119" s="263"/>
      <c r="S119" s="265"/>
      <c r="T119" s="263"/>
      <c r="AB119" s="264"/>
      <c r="AC119" s="255"/>
      <c r="AD119" s="264"/>
      <c r="AE119" s="262"/>
    </row>
    <row r="120" spans="3:42" ht="5.15" customHeight="1" x14ac:dyDescent="0.35">
      <c r="P120" s="261"/>
      <c r="Q120" s="263"/>
      <c r="S120" s="265"/>
      <c r="T120" s="263"/>
      <c r="AB120" s="264"/>
      <c r="AC120" s="255"/>
      <c r="AD120" s="264"/>
      <c r="AE120" s="262"/>
    </row>
    <row r="121" spans="3:42" ht="5.15" customHeight="1" x14ac:dyDescent="0.35">
      <c r="P121" s="261"/>
      <c r="Q121" s="263"/>
      <c r="S121" s="265"/>
      <c r="T121" s="263"/>
      <c r="AB121" s="264"/>
      <c r="AC121" s="255"/>
      <c r="AD121" s="264"/>
      <c r="AE121" s="262"/>
    </row>
    <row r="122" spans="3:42" ht="5.15" customHeight="1" x14ac:dyDescent="0.35">
      <c r="P122" s="261"/>
      <c r="Q122" s="263"/>
      <c r="S122" s="265"/>
      <c r="T122" s="263"/>
      <c r="AB122" s="264"/>
      <c r="AC122" s="255"/>
      <c r="AD122" s="264"/>
      <c r="AE122" s="262"/>
    </row>
    <row r="123" spans="3:42" ht="20.149999999999999" customHeight="1" x14ac:dyDescent="0.35">
      <c r="C123" t="str">
        <f>IF(OR(Worksheet!I123="",Worksheet!G123=""),"","Lighting")</f>
        <v/>
      </c>
      <c r="D123" t="str">
        <f>IF(C123="","","LED/Solid State")</f>
        <v/>
      </c>
      <c r="E123" t="str">
        <f>IF(C123="","",INDEX(References!$I$13:$I$48,MATCH(Calculations!A114,References!$G$13:$G$48,0)))</f>
        <v/>
      </c>
      <c r="F123" t="str">
        <f>IF(C123="","",Calculations!A114)</f>
        <v/>
      </c>
      <c r="G123" t="str">
        <f>IF(C123="","",Worksheet!I123)</f>
        <v/>
      </c>
      <c r="H123" t="str">
        <f>IF(OR(C123="",Worksheet!M123=""),"",Worksheet!M123)</f>
        <v/>
      </c>
      <c r="I123" t="str">
        <f>IF(C123="","",Application!$N$40)</f>
        <v/>
      </c>
      <c r="J123" t="str">
        <f>IF(C123="","",Worksheet!G123)</f>
        <v/>
      </c>
      <c r="K123" t="str">
        <f>IF(Worksheet!I123="","",Worksheet!K123)</f>
        <v/>
      </c>
      <c r="L123" t="str">
        <f>IF(C123="","",IF(OR(Worksheet!O123="Standard",Worksheet!O123="Premium"),Worksheet!Q123,Worksheet!O123))</f>
        <v/>
      </c>
      <c r="M123" t="str">
        <f>IF(C123="","",Worksheet!S123)</f>
        <v/>
      </c>
      <c r="N123" t="str">
        <f>IF(C123="","",References!$P$16)</f>
        <v/>
      </c>
      <c r="O123" t="str">
        <f>IF(C123="","",Calculations!F114)</f>
        <v/>
      </c>
      <c r="P123" s="261" t="str">
        <f>IF(D123="","",Calculations!G114)</f>
        <v/>
      </c>
      <c r="Q123" s="262" t="str">
        <f>IF(C123="","",Calculations!H114)</f>
        <v/>
      </c>
      <c r="R123" s="260" t="str">
        <f>IF(C123="","",1)</f>
        <v/>
      </c>
      <c r="S123" s="264" t="str">
        <f>IF(P123="","",P123*R123*U123)</f>
        <v/>
      </c>
      <c r="T123" s="262" t="str">
        <f>IF(Q123="","",Q123*R123)</f>
        <v/>
      </c>
      <c r="U123" t="str">
        <f>IF(C123="","",INDEX(References!$W$3:$W$48,MATCH($F123,References!$V$3:$V$48,0)))</f>
        <v/>
      </c>
      <c r="V123" t="str">
        <f>IF(D123="","",INDEX(References!$Z$3:$Z$48,MATCH($F123,References!$V$3:$V$48,0)))</f>
        <v/>
      </c>
      <c r="W123" t="str">
        <f>IF(E123="","",INDEX(References!$AA$3:$AA$48,MATCH($F123,References!$V$3:$V$48,0)))</f>
        <v/>
      </c>
      <c r="X123" t="str">
        <f>IF(F123="","",INDEX(References!$AB$3:$AB$48,MATCH($F123,References!$V$3:$V$48,0)))</f>
        <v/>
      </c>
      <c r="Y123" t="str">
        <f>IF(G123="","",INDEX(References!$AC$3:$AC$48,MATCH($F123,References!$V$3:$V$48,0)))</f>
        <v/>
      </c>
      <c r="Z123" s="117" t="str">
        <f>IF(I123="","",INDEX(References!$X$3:$X$48,MATCH($F123,References!$V$3:$V$48,0)))</f>
        <v/>
      </c>
      <c r="AA123" s="117" t="str">
        <f>IF(I123="","",INDEX(References!$Y$3:$Y$48,MATCH($F123,References!$V$3:$V$48,0)))</f>
        <v/>
      </c>
      <c r="AB123" s="264" t="str">
        <f>IF(P123="","",(P123*Z123*U123)/(1-X123)*((1-V123)*(1+W123)))</f>
        <v/>
      </c>
      <c r="AC123" s="255" t="str">
        <f>IF(Q123="","",((Q123*AA123)/(1-Y123)*((1-V123)*(1+W123))))</f>
        <v/>
      </c>
      <c r="AD123" s="264" t="str">
        <f>IF(AB123="","",AB123*G123)</f>
        <v/>
      </c>
      <c r="AE123" s="262" t="str">
        <f>IF(AC123="","",AC123*G123)</f>
        <v/>
      </c>
      <c r="AL123" t="str">
        <f>IF(AE123="","",AE123*References!$O$22)</f>
        <v/>
      </c>
      <c r="AM123" t="str">
        <f>IF(AE123="","",AE123*References!$O$26)</f>
        <v/>
      </c>
      <c r="AN123" t="str">
        <f>IF(C123="","",AO123/G123)</f>
        <v/>
      </c>
      <c r="AO123" s="8" t="str">
        <f>IF(OR(J123=0,G123=""),"",Admin!C117)</f>
        <v/>
      </c>
      <c r="AP123" s="252" t="str">
        <f>IF(C123="","",Development!$A$4&amp;"_"&amp;Development!$A$5)</f>
        <v/>
      </c>
    </row>
    <row r="124" spans="3:42" ht="20.149999999999999" customHeight="1" x14ac:dyDescent="0.35">
      <c r="C124" t="str">
        <f>IF(OR(Worksheet!I124="",Worksheet!G124=""),"","Lighting")</f>
        <v/>
      </c>
      <c r="D124" t="str">
        <f>IF(C124="","","LED/Solid State")</f>
        <v/>
      </c>
      <c r="E124" t="str">
        <f>IF(C124="","",INDEX(References!$I$13:$I$48,MATCH(Calculations!A115,References!$G$13:$G$48,0)))</f>
        <v/>
      </c>
      <c r="F124" t="str">
        <f>IF(C124="","",Calculations!A115)</f>
        <v/>
      </c>
      <c r="G124" t="str">
        <f>IF(C124="","",Worksheet!I124)</f>
        <v/>
      </c>
      <c r="H124" t="str">
        <f>IF(OR(C124="",Worksheet!M124=""),"",Worksheet!M124)</f>
        <v/>
      </c>
      <c r="I124" t="str">
        <f>IF(C124="","",Application!$N$40)</f>
        <v/>
      </c>
      <c r="J124" t="str">
        <f>IF(C124="","",Worksheet!G124)</f>
        <v/>
      </c>
      <c r="K124" t="str">
        <f>IF(Worksheet!I124="","",Worksheet!K124)</f>
        <v/>
      </c>
      <c r="L124" t="str">
        <f>IF(C124="","",IF(OR(Worksheet!O124="Standard",Worksheet!O124="Premium"),Worksheet!Q124,Worksheet!O124))</f>
        <v/>
      </c>
      <c r="M124" t="str">
        <f>IF(C124="","",Worksheet!S124)</f>
        <v/>
      </c>
      <c r="N124" t="str">
        <f>IF(C124="","",References!$P$16)</f>
        <v/>
      </c>
      <c r="O124" t="str">
        <f>IF(C124="","",Calculations!F115)</f>
        <v/>
      </c>
      <c r="P124" s="261" t="str">
        <f>IF(D124="","",Calculations!G115)</f>
        <v/>
      </c>
      <c r="Q124" s="262" t="str">
        <f>IF(C124="","",Calculations!H115)</f>
        <v/>
      </c>
      <c r="R124" s="260" t="str">
        <f>IF(C124="","",1)</f>
        <v/>
      </c>
      <c r="S124" s="264" t="str">
        <f>IF(P124="","",P124*R124*U124)</f>
        <v/>
      </c>
      <c r="T124" s="262" t="str">
        <f>IF(Q124="","",Q124*R124)</f>
        <v/>
      </c>
      <c r="U124" t="str">
        <f>IF(C124="","",INDEX(References!$W$3:$W$48,MATCH($F124,References!$V$3:$V$48,0)))</f>
        <v/>
      </c>
      <c r="V124" t="str">
        <f>IF(D124="","",INDEX(References!$Z$3:$Z$48,MATCH($F124,References!$V$3:$V$48,0)))</f>
        <v/>
      </c>
      <c r="W124" t="str">
        <f>IF(E124="","",INDEX(References!$AA$3:$AA$48,MATCH($F124,References!$V$3:$V$48,0)))</f>
        <v/>
      </c>
      <c r="X124" t="str">
        <f>IF(F124="","",INDEX(References!$AB$3:$AB$48,MATCH($F124,References!$V$3:$V$48,0)))</f>
        <v/>
      </c>
      <c r="Y124" t="str">
        <f>IF(G124="","",INDEX(References!$AC$3:$AC$48,MATCH($F124,References!$V$3:$V$48,0)))</f>
        <v/>
      </c>
      <c r="Z124" s="117" t="str">
        <f>IF(I124="","",INDEX(References!$X$3:$X$48,MATCH($F124,References!$V$3:$V$48,0)))</f>
        <v/>
      </c>
      <c r="AA124" s="117" t="str">
        <f>IF(I124="","",INDEX(References!$Y$3:$Y$48,MATCH($F124,References!$V$3:$V$48,0)))</f>
        <v/>
      </c>
      <c r="AB124" s="264" t="str">
        <f>IF(P124="","",(P124*Z124*U124)/(1-X124)*((1-V124)*(1+W124)))</f>
        <v/>
      </c>
      <c r="AC124" s="255" t="str">
        <f>IF(Q124="","",((Q124*AA124)/(1-Y124)*((1-V124)*(1+W124))))</f>
        <v/>
      </c>
      <c r="AD124" s="264" t="str">
        <f>IF(AB124="","",AB124*G124)</f>
        <v/>
      </c>
      <c r="AE124" s="262" t="str">
        <f>IF(AC124="","",AC124*G124)</f>
        <v/>
      </c>
      <c r="AL124" t="str">
        <f>IF(AE124="","",AE124*References!$O$22)</f>
        <v/>
      </c>
      <c r="AM124" t="str">
        <f>IF(AE124="","",AE124*References!$O$26)</f>
        <v/>
      </c>
      <c r="AN124" t="str">
        <f>IF(C124="","",AO124/G124)</f>
        <v/>
      </c>
      <c r="AO124" s="8" t="str">
        <f>IF(OR(J124=0,G124=""),"",Admin!C118)</f>
        <v/>
      </c>
      <c r="AP124" s="252" t="str">
        <f>IF(C124="","",Development!$A$4&amp;"_"&amp;Development!$A$5)</f>
        <v/>
      </c>
    </row>
    <row r="125" spans="3:42" ht="20.149999999999999" customHeight="1" x14ac:dyDescent="0.35">
      <c r="C125" t="str">
        <f>IF(OR(Worksheet!I125="",Worksheet!G125=""),"","Lighting")</f>
        <v/>
      </c>
      <c r="D125" t="str">
        <f>IF(C125="","","LED/Solid State")</f>
        <v/>
      </c>
      <c r="E125" t="str">
        <f>IF(C125="","",INDEX(References!$I$13:$I$48,MATCH(Calculations!A116,References!$G$13:$G$48,0)))</f>
        <v/>
      </c>
      <c r="F125" t="str">
        <f>IF(C125="","",Calculations!A116)</f>
        <v/>
      </c>
      <c r="G125" t="str">
        <f>IF(C125="","",Worksheet!I125)</f>
        <v/>
      </c>
      <c r="H125" t="str">
        <f>IF(OR(C125="",Worksheet!M125=""),"",Worksheet!M125)</f>
        <v/>
      </c>
      <c r="I125" t="str">
        <f>IF(C125="","",Application!$N$40)</f>
        <v/>
      </c>
      <c r="J125" t="str">
        <f>IF(C125="","",Worksheet!G125)</f>
        <v/>
      </c>
      <c r="K125" t="str">
        <f>IF(Worksheet!I125="","",Worksheet!K125)</f>
        <v/>
      </c>
      <c r="L125" t="str">
        <f>IF(C125="","",IF(OR(Worksheet!O125="Standard",Worksheet!O125="Premium"),Worksheet!Q125,Worksheet!O125))</f>
        <v/>
      </c>
      <c r="M125" t="str">
        <f>IF(C125="","",Worksheet!S125)</f>
        <v/>
      </c>
      <c r="N125" t="str">
        <f>IF(C125="","",References!$P$16)</f>
        <v/>
      </c>
      <c r="O125" t="str">
        <f>IF(C125="","",Calculations!F116)</f>
        <v/>
      </c>
      <c r="P125" s="261" t="str">
        <f>IF(D125="","",Calculations!G116)</f>
        <v/>
      </c>
      <c r="Q125" s="262" t="str">
        <f>IF(C125="","",Calculations!H116)</f>
        <v/>
      </c>
      <c r="R125" s="260" t="str">
        <f>IF(C125="","",1)</f>
        <v/>
      </c>
      <c r="S125" s="264" t="str">
        <f>IF(P125="","",P125*R125*U125)</f>
        <v/>
      </c>
      <c r="T125" s="262" t="str">
        <f>IF(Q125="","",Q125*R125)</f>
        <v/>
      </c>
      <c r="U125" t="str">
        <f>IF(C125="","",INDEX(References!$W$3:$W$48,MATCH($F125,References!$V$3:$V$48,0)))</f>
        <v/>
      </c>
      <c r="V125" t="str">
        <f>IF(D125="","",INDEX(References!$Z$3:$Z$48,MATCH($F125,References!$V$3:$V$48,0)))</f>
        <v/>
      </c>
      <c r="W125" t="str">
        <f>IF(E125="","",INDEX(References!$AA$3:$AA$48,MATCH($F125,References!$V$3:$V$48,0)))</f>
        <v/>
      </c>
      <c r="X125" t="str">
        <f>IF(F125="","",INDEX(References!$AB$3:$AB$48,MATCH($F125,References!$V$3:$V$48,0)))</f>
        <v/>
      </c>
      <c r="Y125" t="str">
        <f>IF(G125="","",INDEX(References!$AC$3:$AC$48,MATCH($F125,References!$V$3:$V$48,0)))</f>
        <v/>
      </c>
      <c r="Z125" s="117" t="str">
        <f>IF(I125="","",INDEX(References!$X$3:$X$48,MATCH($F125,References!$V$3:$V$48,0)))</f>
        <v/>
      </c>
      <c r="AA125" s="117" t="str">
        <f>IF(I125="","",INDEX(References!$Y$3:$Y$48,MATCH($F125,References!$V$3:$V$48,0)))</f>
        <v/>
      </c>
      <c r="AB125" s="264" t="str">
        <f>IF(P125="","",(P125*Z125*U125)/(1-X125)*((1-V125)*(1+W125)))</f>
        <v/>
      </c>
      <c r="AC125" s="255" t="str">
        <f>IF(Q125="","",((Q125*AA125)/(1-Y125)*((1-V125)*(1+W125))))</f>
        <v/>
      </c>
      <c r="AD125" s="264" t="str">
        <f>IF(AB125="","",AB125*G125)</f>
        <v/>
      </c>
      <c r="AE125" s="262" t="str">
        <f>IF(AC125="","",AC125*G125)</f>
        <v/>
      </c>
      <c r="AL125" t="str">
        <f>IF(AE125="","",AE125*References!$O$22)</f>
        <v/>
      </c>
      <c r="AM125" t="str">
        <f>IF(AE125="","",AE125*References!$O$26)</f>
        <v/>
      </c>
      <c r="AN125" t="str">
        <f>IF(C125="","",AO125/G125)</f>
        <v/>
      </c>
      <c r="AO125" s="8" t="str">
        <f>IF(OR(J125=0,G125=""),"",Admin!C119)</f>
        <v/>
      </c>
      <c r="AP125" s="252" t="str">
        <f>IF(C125="","",Development!$A$4&amp;"_"&amp;Development!$A$5)</f>
        <v/>
      </c>
    </row>
    <row r="126" spans="3:42" ht="20.149999999999999" customHeight="1" x14ac:dyDescent="0.35">
      <c r="C126" t="str">
        <f>IF(OR(Worksheet!I126="",Worksheet!G126=""),"","Lighting")</f>
        <v/>
      </c>
      <c r="D126" t="str">
        <f>IF(C126="","","LED/Solid State")</f>
        <v/>
      </c>
      <c r="E126" t="str">
        <f>IF(C126="","",INDEX(References!$I$13:$I$48,MATCH(Calculations!A117,References!$G$13:$G$48,0)))</f>
        <v/>
      </c>
      <c r="F126" t="str">
        <f>IF(C126="","",Calculations!A117)</f>
        <v/>
      </c>
      <c r="G126" t="str">
        <f>IF(C126="","",Worksheet!I126)</f>
        <v/>
      </c>
      <c r="H126" t="str">
        <f>IF(OR(C126="",Worksheet!M126=""),"",Worksheet!M126)</f>
        <v/>
      </c>
      <c r="I126" t="str">
        <f>IF(C126="","",Application!$N$40)</f>
        <v/>
      </c>
      <c r="J126" t="str">
        <f>IF(C126="","",Worksheet!G126)</f>
        <v/>
      </c>
      <c r="K126" t="str">
        <f>IF(Worksheet!I126="","",Worksheet!K126)</f>
        <v/>
      </c>
      <c r="L126" t="str">
        <f>IF(C126="","",IF(OR(Worksheet!O126="Standard",Worksheet!O126="Premium"),Worksheet!Q126,Worksheet!O126))</f>
        <v/>
      </c>
      <c r="M126" t="str">
        <f>IF(C126="","",Worksheet!S126)</f>
        <v/>
      </c>
      <c r="N126" t="str">
        <f>IF(C126="","",References!$P$16)</f>
        <v/>
      </c>
      <c r="O126" t="str">
        <f>IF(C126="","",Calculations!F117)</f>
        <v/>
      </c>
      <c r="P126" s="261" t="str">
        <f>IF(D126="","",Calculations!G117)</f>
        <v/>
      </c>
      <c r="Q126" s="262" t="str">
        <f>IF(C126="","",Calculations!H117)</f>
        <v/>
      </c>
      <c r="R126" s="260" t="str">
        <f>IF(C126="","",1)</f>
        <v/>
      </c>
      <c r="S126" s="264" t="str">
        <f>IF(P126="","",P126*R126*U126)</f>
        <v/>
      </c>
      <c r="T126" s="262" t="str">
        <f>IF(Q126="","",Q126*R126)</f>
        <v/>
      </c>
      <c r="U126" t="str">
        <f>IF(C126="","",INDEX(References!$W$3:$W$48,MATCH($F126,References!$V$3:$V$48,0)))</f>
        <v/>
      </c>
      <c r="V126" t="str">
        <f>IF(D126="","",INDEX(References!$Z$3:$Z$48,MATCH($F126,References!$V$3:$V$48,0)))</f>
        <v/>
      </c>
      <c r="W126" t="str">
        <f>IF(E126="","",INDEX(References!$AA$3:$AA$48,MATCH($F126,References!$V$3:$V$48,0)))</f>
        <v/>
      </c>
      <c r="X126" t="str">
        <f>IF(F126="","",INDEX(References!$AB$3:$AB$48,MATCH($F126,References!$V$3:$V$48,0)))</f>
        <v/>
      </c>
      <c r="Y126" t="str">
        <f>IF(G126="","",INDEX(References!$AC$3:$AC$48,MATCH($F126,References!$V$3:$V$48,0)))</f>
        <v/>
      </c>
      <c r="Z126" s="117" t="str">
        <f>IF(I126="","",INDEX(References!$X$3:$X$48,MATCH($F126,References!$V$3:$V$48,0)))</f>
        <v/>
      </c>
      <c r="AA126" s="117" t="str">
        <f>IF(I126="","",INDEX(References!$Y$3:$Y$48,MATCH($F126,References!$V$3:$V$48,0)))</f>
        <v/>
      </c>
      <c r="AB126" s="264" t="str">
        <f>IF(P126="","",(P126*Z126*U126)/(1-X126)*((1-V126)*(1+W126)))</f>
        <v/>
      </c>
      <c r="AC126" s="255" t="str">
        <f>IF(Q126="","",((Q126*AA126)/(1-Y126)*((1-V126)*(1+W126))))</f>
        <v/>
      </c>
      <c r="AD126" s="264" t="str">
        <f>IF(AB126="","",AB126*G126)</f>
        <v/>
      </c>
      <c r="AE126" s="262" t="str">
        <f>IF(AC126="","",AC126*G126)</f>
        <v/>
      </c>
      <c r="AL126" t="str">
        <f>IF(AE126="","",AE126*References!$O$22)</f>
        <v/>
      </c>
      <c r="AM126" t="str">
        <f>IF(AE126="","",AE126*References!$O$26)</f>
        <v/>
      </c>
      <c r="AN126" t="str">
        <f>IF(C126="","",AO126/G126)</f>
        <v/>
      </c>
      <c r="AO126" s="8" t="str">
        <f>IF(OR(J126=0,G126=""),"",Admin!C120)</f>
        <v/>
      </c>
      <c r="AP126" s="252" t="str">
        <f>IF(C126="","",Development!$A$4&amp;"_"&amp;Development!$A$5)</f>
        <v/>
      </c>
    </row>
    <row r="127" spans="3:42" ht="5.15" customHeight="1" x14ac:dyDescent="0.35">
      <c r="P127" s="261"/>
      <c r="Q127" s="263"/>
      <c r="S127" s="265"/>
      <c r="T127" s="263"/>
      <c r="AB127" s="264"/>
      <c r="AC127" s="255"/>
      <c r="AD127" s="264"/>
      <c r="AE127" s="262"/>
    </row>
    <row r="128" spans="3:42" ht="5.15" customHeight="1" x14ac:dyDescent="0.35">
      <c r="P128" s="261"/>
      <c r="Q128" s="263"/>
      <c r="S128" s="265"/>
      <c r="T128" s="263"/>
      <c r="AB128" s="264"/>
      <c r="AC128" s="255"/>
      <c r="AD128" s="264"/>
      <c r="AE128" s="262"/>
    </row>
    <row r="129" spans="3:42" ht="5.15" customHeight="1" x14ac:dyDescent="0.35">
      <c r="P129" s="261"/>
      <c r="Q129" s="263"/>
      <c r="S129" s="265"/>
      <c r="T129" s="263"/>
      <c r="AB129" s="264"/>
      <c r="AC129" s="255"/>
      <c r="AD129" s="264"/>
      <c r="AE129" s="262"/>
    </row>
    <row r="130" spans="3:42" ht="5.15" customHeight="1" x14ac:dyDescent="0.35">
      <c r="P130" s="261"/>
      <c r="Q130" s="263"/>
      <c r="S130" s="265"/>
      <c r="T130" s="263"/>
      <c r="AB130" s="264"/>
      <c r="AC130" s="255"/>
      <c r="AD130" s="264"/>
      <c r="AE130" s="262"/>
    </row>
    <row r="131" spans="3:42" ht="20.149999999999999" customHeight="1" x14ac:dyDescent="0.35">
      <c r="C131" t="str">
        <f>IF(OR(Worksheet!I131="",Worksheet!G131=""),"","Lighting")</f>
        <v/>
      </c>
      <c r="D131" t="str">
        <f>IF(C131="","","LED/Solid State")</f>
        <v/>
      </c>
      <c r="E131" t="str">
        <f>IF(C131="","",INDEX(References!$I$13:$I$48,MATCH(Calculations!A122,References!$G$13:$G$48,0)))</f>
        <v/>
      </c>
      <c r="F131" t="str">
        <f>IF(C131="","",Calculations!A122)</f>
        <v/>
      </c>
      <c r="G131" t="str">
        <f>IF(C131="","",Worksheet!I131)</f>
        <v/>
      </c>
      <c r="H131" t="str">
        <f>IF(OR(C131="",Worksheet!M131=""),"",Worksheet!M131)</f>
        <v/>
      </c>
      <c r="I131" t="str">
        <f>IF(C131="","",Application!$N$40)</f>
        <v/>
      </c>
      <c r="J131" t="str">
        <f>IF(C131="","",Worksheet!G131)</f>
        <v/>
      </c>
      <c r="K131" t="str">
        <f>IF(Worksheet!I131="","",Worksheet!K131)</f>
        <v/>
      </c>
      <c r="L131" t="str">
        <f>IF(C131="","",IF(OR(Worksheet!O131="Standard",Worksheet!O131="Premium"),Worksheet!Q131,Worksheet!O131))</f>
        <v/>
      </c>
      <c r="M131" t="str">
        <f>IF(C131="","",Worksheet!S131)</f>
        <v/>
      </c>
      <c r="N131" t="str">
        <f>IF(C131="","",References!$P$16)</f>
        <v/>
      </c>
      <c r="O131" t="str">
        <f>IF(C131="","",Calculations!F122)</f>
        <v/>
      </c>
      <c r="P131" s="261" t="str">
        <f>IF(D131="","",Calculations!G122)</f>
        <v/>
      </c>
      <c r="Q131" s="262" t="str">
        <f>IF(C131="","",Calculations!H122)</f>
        <v/>
      </c>
      <c r="R131" s="260" t="str">
        <f>IF(C131="","",1)</f>
        <v/>
      </c>
      <c r="S131" s="264" t="str">
        <f>IF(P131="","",P131*R131*U131)</f>
        <v/>
      </c>
      <c r="T131" s="262" t="str">
        <f>IF(Q131="","",Q131*R131)</f>
        <v/>
      </c>
      <c r="U131" t="str">
        <f>IF(C131="","",INDEX(References!$W$3:$W$48,MATCH($F131,References!$V$3:$V$48,0)))</f>
        <v/>
      </c>
      <c r="V131" t="str">
        <f>IF(D131="","",INDEX(References!$Z$3:$Z$48,MATCH($F131,References!$V$3:$V$48,0)))</f>
        <v/>
      </c>
      <c r="W131" t="str">
        <f>IF(E131="","",INDEX(References!$AA$3:$AA$48,MATCH($F131,References!$V$3:$V$48,0)))</f>
        <v/>
      </c>
      <c r="X131" t="str">
        <f>IF(F131="","",INDEX(References!$AB$3:$AB$48,MATCH($F131,References!$V$3:$V$48,0)))</f>
        <v/>
      </c>
      <c r="Y131" t="str">
        <f>IF(G131="","",INDEX(References!$AC$3:$AC$48,MATCH($F131,References!$V$3:$V$48,0)))</f>
        <v/>
      </c>
      <c r="Z131" s="117" t="str">
        <f>IF(I131="","",INDEX(References!$X$3:$X$48,MATCH($F131,References!$V$3:$V$48,0)))</f>
        <v/>
      </c>
      <c r="AA131" s="117" t="str">
        <f>IF(I131="","",INDEX(References!$Y$3:$Y$48,MATCH($F131,References!$V$3:$V$48,0)))</f>
        <v/>
      </c>
      <c r="AB131" s="264" t="str">
        <f>IF(P131="","",(P131*Z131*U131)/(1-X131)*((1-V131)*(1+W131)))</f>
        <v/>
      </c>
      <c r="AC131" s="255" t="str">
        <f>IF(Q131="","",((Q131*AA131)/(1-Y131)*((1-V131)*(1+W131))))</f>
        <v/>
      </c>
      <c r="AD131" s="264" t="str">
        <f>IF(AB131="","",AB131*G131)</f>
        <v/>
      </c>
      <c r="AE131" s="262" t="str">
        <f>IF(AC131="","",AC131*G131)</f>
        <v/>
      </c>
      <c r="AL131" t="str">
        <f>IF(AE131="","",AE131*References!$O$22)</f>
        <v/>
      </c>
      <c r="AM131" t="str">
        <f>IF(AE131="","",AE131*References!$O$26)</f>
        <v/>
      </c>
      <c r="AN131" t="str">
        <f>IF(C131="","",AO131/G131)</f>
        <v/>
      </c>
      <c r="AO131" s="8" t="str">
        <f>IF(OR(J131=0,G131=""),"",Admin!C125)</f>
        <v/>
      </c>
      <c r="AP131" s="252" t="str">
        <f>IF(C131="","",Development!$A$4&amp;"_"&amp;Development!$A$5)</f>
        <v/>
      </c>
    </row>
    <row r="132" spans="3:42" ht="20.149999999999999" customHeight="1" x14ac:dyDescent="0.35">
      <c r="C132" t="str">
        <f>IF(OR(Worksheet!I132="",Worksheet!G132=""),"","Lighting")</f>
        <v/>
      </c>
      <c r="D132" t="str">
        <f>IF(C132="","","LED/Solid State")</f>
        <v/>
      </c>
      <c r="E132" t="str">
        <f>IF(C132="","",INDEX(References!$I$13:$I$48,MATCH(Calculations!A123,References!$G$13:$G$48,0)))</f>
        <v/>
      </c>
      <c r="F132" t="str">
        <f>IF(C132="","",Calculations!A123)</f>
        <v/>
      </c>
      <c r="G132" t="str">
        <f>IF(C132="","",Worksheet!I132)</f>
        <v/>
      </c>
      <c r="H132" t="str">
        <f>IF(OR(C132="",Worksheet!M132=""),"",Worksheet!M132)</f>
        <v/>
      </c>
      <c r="I132" t="str">
        <f>IF(C132="","",Application!$N$40)</f>
        <v/>
      </c>
      <c r="J132" t="str">
        <f>IF(C132="","",Worksheet!G132)</f>
        <v/>
      </c>
      <c r="K132" t="str">
        <f>IF(Worksheet!I132="","",Worksheet!K132)</f>
        <v/>
      </c>
      <c r="L132" t="str">
        <f>IF(C132="","",IF(OR(Worksheet!O132="Standard",Worksheet!O132="Premium"),Worksheet!Q132,Worksheet!O132))</f>
        <v/>
      </c>
      <c r="M132" t="str">
        <f>IF(C132="","",Worksheet!S132)</f>
        <v/>
      </c>
      <c r="N132" t="str">
        <f>IF(C132="","",References!$P$16)</f>
        <v/>
      </c>
      <c r="O132" t="str">
        <f>IF(C132="","",Calculations!F123)</f>
        <v/>
      </c>
      <c r="P132" s="261" t="str">
        <f>IF(D132="","",Calculations!G123)</f>
        <v/>
      </c>
      <c r="Q132" s="262" t="str">
        <f>IF(C132="","",Calculations!H123)</f>
        <v/>
      </c>
      <c r="R132" s="260" t="str">
        <f>IF(C132="","",1)</f>
        <v/>
      </c>
      <c r="S132" s="264" t="str">
        <f>IF(P132="","",P132*R132*U132)</f>
        <v/>
      </c>
      <c r="T132" s="262" t="str">
        <f>IF(Q132="","",Q132*R132)</f>
        <v/>
      </c>
      <c r="U132" t="str">
        <f>IF(C132="","",INDEX(References!$W$3:$W$48,MATCH($F132,References!$V$3:$V$48,0)))</f>
        <v/>
      </c>
      <c r="V132" t="str">
        <f>IF(D132="","",INDEX(References!$Z$3:$Z$48,MATCH($F132,References!$V$3:$V$48,0)))</f>
        <v/>
      </c>
      <c r="W132" t="str">
        <f>IF(E132="","",INDEX(References!$AA$3:$AA$48,MATCH($F132,References!$V$3:$V$48,0)))</f>
        <v/>
      </c>
      <c r="X132" t="str">
        <f>IF(F132="","",INDEX(References!$AB$3:$AB$48,MATCH($F132,References!$V$3:$V$48,0)))</f>
        <v/>
      </c>
      <c r="Y132" t="str">
        <f>IF(G132="","",INDEX(References!$AC$3:$AC$48,MATCH($F132,References!$V$3:$V$48,0)))</f>
        <v/>
      </c>
      <c r="Z132" s="117" t="str">
        <f>IF(I132="","",INDEX(References!$X$3:$X$48,MATCH($F132,References!$V$3:$V$48,0)))</f>
        <v/>
      </c>
      <c r="AA132" s="117" t="str">
        <f>IF(I132="","",INDEX(References!$Y$3:$Y$48,MATCH($F132,References!$V$3:$V$48,0)))</f>
        <v/>
      </c>
      <c r="AB132" s="264" t="str">
        <f>IF(P132="","",(P132*Z132*U132)/(1-X132)*((1-V132)*(1+W132)))</f>
        <v/>
      </c>
      <c r="AC132" s="255" t="str">
        <f>IF(Q132="","",((Q132*AA132)/(1-Y132)*((1-V132)*(1+W132))))</f>
        <v/>
      </c>
      <c r="AD132" s="264" t="str">
        <f>IF(AB132="","",AB132*G132)</f>
        <v/>
      </c>
      <c r="AE132" s="262" t="str">
        <f>IF(AC132="","",AC132*G132)</f>
        <v/>
      </c>
      <c r="AL132" t="str">
        <f>IF(AE132="","",AE132*References!$O$22)</f>
        <v/>
      </c>
      <c r="AM132" t="str">
        <f>IF(AE132="","",AE132*References!$O$26)</f>
        <v/>
      </c>
      <c r="AN132" t="str">
        <f>IF(C132="","",AO132/G132)</f>
        <v/>
      </c>
      <c r="AO132" s="8" t="str">
        <f>IF(OR(J132=0,G132=""),"",Admin!C126)</f>
        <v/>
      </c>
      <c r="AP132" s="252" t="str">
        <f>IF(C132="","",Development!$A$4&amp;"_"&amp;Development!$A$5)</f>
        <v/>
      </c>
    </row>
    <row r="133" spans="3:42" ht="20.149999999999999" customHeight="1" x14ac:dyDescent="0.35">
      <c r="C133" t="str">
        <f>IF(OR(Worksheet!I133="",Worksheet!G133=""),"","Lighting")</f>
        <v/>
      </c>
      <c r="D133" t="str">
        <f>IF(C133="","","LED/Solid State")</f>
        <v/>
      </c>
      <c r="E133" t="str">
        <f>IF(C133="","",INDEX(References!$I$13:$I$48,MATCH(Calculations!A124,References!$G$13:$G$48,0)))</f>
        <v/>
      </c>
      <c r="F133" t="str">
        <f>IF(C133="","",Calculations!A124)</f>
        <v/>
      </c>
      <c r="G133" t="str">
        <f>IF(C133="","",Worksheet!I133)</f>
        <v/>
      </c>
      <c r="H133" t="str">
        <f>IF(OR(C133="",Worksheet!M133=""),"",Worksheet!M133)</f>
        <v/>
      </c>
      <c r="I133" t="str">
        <f>IF(C133="","",Application!$N$40)</f>
        <v/>
      </c>
      <c r="J133" t="str">
        <f>IF(C133="","",Worksheet!G133)</f>
        <v/>
      </c>
      <c r="K133" t="str">
        <f>IF(Worksheet!I133="","",Worksheet!K133)</f>
        <v/>
      </c>
      <c r="L133" t="str">
        <f>IF(C133="","",IF(OR(Worksheet!O133="Standard",Worksheet!O133="Premium"),Worksheet!Q133,Worksheet!O133))</f>
        <v/>
      </c>
      <c r="M133" t="str">
        <f>IF(C133="","",Worksheet!S133)</f>
        <v/>
      </c>
      <c r="N133" t="str">
        <f>IF(C133="","",References!$P$16)</f>
        <v/>
      </c>
      <c r="O133" t="str">
        <f>IF(C133="","",Calculations!F124)</f>
        <v/>
      </c>
      <c r="P133" s="261" t="str">
        <f>IF(D133="","",Calculations!G124)</f>
        <v/>
      </c>
      <c r="Q133" s="262" t="str">
        <f>IF(C133="","",Calculations!H124)</f>
        <v/>
      </c>
      <c r="R133" s="260" t="str">
        <f>IF(C133="","",1)</f>
        <v/>
      </c>
      <c r="S133" s="264" t="str">
        <f>IF(P133="","",P133*R133*U133)</f>
        <v/>
      </c>
      <c r="T133" s="262" t="str">
        <f>IF(Q133="","",Q133*R133)</f>
        <v/>
      </c>
      <c r="U133" t="str">
        <f>IF(C133="","",INDEX(References!$W$3:$W$48,MATCH($F133,References!$V$3:$V$48,0)))</f>
        <v/>
      </c>
      <c r="V133" t="str">
        <f>IF(D133="","",INDEX(References!$Z$3:$Z$48,MATCH($F133,References!$V$3:$V$48,0)))</f>
        <v/>
      </c>
      <c r="W133" t="str">
        <f>IF(E133="","",INDEX(References!$AA$3:$AA$48,MATCH($F133,References!$V$3:$V$48,0)))</f>
        <v/>
      </c>
      <c r="X133" t="str">
        <f>IF(F133="","",INDEX(References!$AB$3:$AB$48,MATCH($F133,References!$V$3:$V$48,0)))</f>
        <v/>
      </c>
      <c r="Y133" t="str">
        <f>IF(G133="","",INDEX(References!$AC$3:$AC$48,MATCH($F133,References!$V$3:$V$48,0)))</f>
        <v/>
      </c>
      <c r="Z133" s="117" t="str">
        <f>IF(I133="","",INDEX(References!$X$3:$X$48,MATCH($F133,References!$V$3:$V$48,0)))</f>
        <v/>
      </c>
      <c r="AA133" s="117" t="str">
        <f>IF(I133="","",INDEX(References!$Y$3:$Y$48,MATCH($F133,References!$V$3:$V$48,0)))</f>
        <v/>
      </c>
      <c r="AB133" s="264" t="str">
        <f>IF(P133="","",(P133*Z133*U133)/(1-X133)*((1-V133)*(1+W133)))</f>
        <v/>
      </c>
      <c r="AC133" s="255" t="str">
        <f>IF(Q133="","",((Q133*AA133)/(1-Y133)*((1-V133)*(1+W133))))</f>
        <v/>
      </c>
      <c r="AD133" s="264" t="str">
        <f>IF(AB133="","",AB133*G133)</f>
        <v/>
      </c>
      <c r="AE133" s="262" t="str">
        <f>IF(AC133="","",AC133*G133)</f>
        <v/>
      </c>
      <c r="AL133" t="str">
        <f>IF(AE133="","",AE133*References!$O$22)</f>
        <v/>
      </c>
      <c r="AM133" t="str">
        <f>IF(AE133="","",AE133*References!$O$26)</f>
        <v/>
      </c>
      <c r="AN133" t="str">
        <f>IF(C133="","",AO133/G133)</f>
        <v/>
      </c>
      <c r="AO133" s="8" t="str">
        <f>IF(OR(J133=0,G133=""),"",Admin!C127)</f>
        <v/>
      </c>
      <c r="AP133" s="252" t="str">
        <f>IF(C133="","",Development!$A$4&amp;"_"&amp;Development!$A$5)</f>
        <v/>
      </c>
    </row>
    <row r="134" spans="3:42" ht="20.149999999999999" customHeight="1" x14ac:dyDescent="0.35">
      <c r="C134" t="str">
        <f>IF(OR(Worksheet!I134="",Worksheet!G134=""),"","Lighting")</f>
        <v/>
      </c>
      <c r="D134" t="str">
        <f>IF(C134="","","LED/Solid State")</f>
        <v/>
      </c>
      <c r="E134" t="str">
        <f>IF(C134="","",INDEX(References!$I$13:$I$48,MATCH(Calculations!A125,References!$G$13:$G$48,0)))</f>
        <v/>
      </c>
      <c r="F134" t="str">
        <f>IF(C134="","",Calculations!A125)</f>
        <v/>
      </c>
      <c r="G134" t="str">
        <f>IF(C134="","",Worksheet!I134)</f>
        <v/>
      </c>
      <c r="H134" t="str">
        <f>IF(OR(C134="",Worksheet!M134=""),"",Worksheet!M134)</f>
        <v/>
      </c>
      <c r="I134" t="str">
        <f>IF(C134="","",Application!$N$40)</f>
        <v/>
      </c>
      <c r="J134" t="str">
        <f>IF(C134="","",Worksheet!G134)</f>
        <v/>
      </c>
      <c r="K134" t="str">
        <f>IF(Worksheet!I134="","",Worksheet!K134)</f>
        <v/>
      </c>
      <c r="L134" t="str">
        <f>IF(C134="","",IF(OR(Worksheet!O134="Standard",Worksheet!O134="Premium"),Worksheet!Q134,Worksheet!O134))</f>
        <v/>
      </c>
      <c r="M134" t="str">
        <f>IF(C134="","",Worksheet!S134)</f>
        <v/>
      </c>
      <c r="N134" t="str">
        <f>IF(C134="","",References!$P$16)</f>
        <v/>
      </c>
      <c r="O134" t="str">
        <f>IF(C134="","",Calculations!F125)</f>
        <v/>
      </c>
      <c r="P134" s="261" t="str">
        <f>IF(D134="","",Calculations!G125)</f>
        <v/>
      </c>
      <c r="Q134" s="262" t="str">
        <f>IF(C134="","",Calculations!H125)</f>
        <v/>
      </c>
      <c r="R134" s="260" t="str">
        <f>IF(C134="","",1)</f>
        <v/>
      </c>
      <c r="S134" s="264" t="str">
        <f>IF(P134="","",P134*R134*U134)</f>
        <v/>
      </c>
      <c r="T134" s="262" t="str">
        <f>IF(Q134="","",Q134*R134)</f>
        <v/>
      </c>
      <c r="U134" t="str">
        <f>IF(C134="","",INDEX(References!$W$3:$W$48,MATCH($F134,References!$V$3:$V$48,0)))</f>
        <v/>
      </c>
      <c r="V134" t="str">
        <f>IF(D134="","",INDEX(References!$Z$3:$Z$48,MATCH($F134,References!$V$3:$V$48,0)))</f>
        <v/>
      </c>
      <c r="W134" t="str">
        <f>IF(E134="","",INDEX(References!$AA$3:$AA$48,MATCH($F134,References!$V$3:$V$48,0)))</f>
        <v/>
      </c>
      <c r="X134" t="str">
        <f>IF(F134="","",INDEX(References!$AB$3:$AB$48,MATCH($F134,References!$V$3:$V$48,0)))</f>
        <v/>
      </c>
      <c r="Y134" t="str">
        <f>IF(G134="","",INDEX(References!$AC$3:$AC$48,MATCH($F134,References!$V$3:$V$48,0)))</f>
        <v/>
      </c>
      <c r="Z134" s="117" t="str">
        <f>IF(I134="","",INDEX(References!$X$3:$X$48,MATCH($F134,References!$V$3:$V$48,0)))</f>
        <v/>
      </c>
      <c r="AA134" s="117" t="str">
        <f>IF(I134="","",INDEX(References!$Y$3:$Y$48,MATCH($F134,References!$V$3:$V$48,0)))</f>
        <v/>
      </c>
      <c r="AB134" s="264" t="str">
        <f>IF(P134="","",(P134*Z134*U134)/(1-X134)*((1-V134)*(1+W134)))</f>
        <v/>
      </c>
      <c r="AC134" s="255" t="str">
        <f>IF(Q134="","",((Q134*AA134)/(1-Y134)*((1-V134)*(1+W134))))</f>
        <v/>
      </c>
      <c r="AD134" s="264" t="str">
        <f>IF(AB134="","",AB134*G134)</f>
        <v/>
      </c>
      <c r="AE134" s="262" t="str">
        <f>IF(AC134="","",AC134*G134)</f>
        <v/>
      </c>
      <c r="AL134" t="str">
        <f>IF(AE134="","",AE134*References!$O$22)</f>
        <v/>
      </c>
      <c r="AM134" t="str">
        <f>IF(AE134="","",AE134*References!$O$26)</f>
        <v/>
      </c>
      <c r="AN134" t="str">
        <f>IF(C134="","",AO134/G134)</f>
        <v/>
      </c>
      <c r="AO134" s="8" t="str">
        <f>IF(OR(J134=0,G134=""),"",Admin!C128)</f>
        <v/>
      </c>
      <c r="AP134" s="252" t="str">
        <f>IF(C134="","",Development!$A$4&amp;"_"&amp;Development!$A$5)</f>
        <v/>
      </c>
    </row>
    <row r="135" spans="3:42" ht="5.15" customHeight="1" x14ac:dyDescent="0.35">
      <c r="P135" s="261"/>
      <c r="Q135" s="263"/>
      <c r="S135" s="265"/>
      <c r="T135" s="263"/>
      <c r="AB135" s="264"/>
      <c r="AC135" s="255"/>
      <c r="AD135" s="264"/>
      <c r="AE135" s="262"/>
    </row>
    <row r="136" spans="3:42" ht="5.15" customHeight="1" x14ac:dyDescent="0.35">
      <c r="P136" s="261"/>
      <c r="Q136" s="263"/>
      <c r="S136" s="265"/>
      <c r="T136" s="263"/>
      <c r="AB136" s="264"/>
      <c r="AC136" s="255"/>
      <c r="AD136" s="264"/>
      <c r="AE136" s="262"/>
    </row>
    <row r="137" spans="3:42" ht="5.15" customHeight="1" x14ac:dyDescent="0.35">
      <c r="P137" s="261"/>
      <c r="Q137" s="263"/>
      <c r="S137" s="265"/>
      <c r="T137" s="263"/>
      <c r="AB137" s="264"/>
      <c r="AC137" s="255"/>
      <c r="AD137" s="264"/>
      <c r="AE137" s="262"/>
    </row>
    <row r="138" spans="3:42" ht="5.15" customHeight="1" x14ac:dyDescent="0.35">
      <c r="P138" s="261"/>
      <c r="Q138" s="263"/>
      <c r="S138" s="265"/>
      <c r="T138" s="263"/>
      <c r="AB138" s="264"/>
      <c r="AC138" s="255"/>
      <c r="AD138" s="264"/>
      <c r="AE138" s="262"/>
    </row>
    <row r="139" spans="3:42" ht="20.149999999999999" customHeight="1" x14ac:dyDescent="0.35">
      <c r="C139" t="str">
        <f>IF(OR(Worksheet!I139="",Worksheet!G139=""),"","Lighting")</f>
        <v/>
      </c>
      <c r="D139" t="str">
        <f>IF(C139="","","LED/Solid State")</f>
        <v/>
      </c>
      <c r="E139" t="str">
        <f>IF(C139="","",INDEX(References!$I$13:$I$48,MATCH(Calculations!A130,References!$G$13:$G$48,0)))</f>
        <v/>
      </c>
      <c r="F139" t="str">
        <f>IF(C139="","",Calculations!A130)</f>
        <v/>
      </c>
      <c r="G139" t="str">
        <f>IF(C139="","",Worksheet!I139)</f>
        <v/>
      </c>
      <c r="H139" t="str">
        <f>IF(OR(C139="",Worksheet!M139=""),"",Worksheet!M139)</f>
        <v/>
      </c>
      <c r="I139" t="str">
        <f>IF(C139="","",Application!$N$40)</f>
        <v/>
      </c>
      <c r="J139" t="str">
        <f>IF(C139="","",Worksheet!G139)</f>
        <v/>
      </c>
      <c r="K139" t="str">
        <f>IF(Worksheet!I139="","",Worksheet!K139)</f>
        <v/>
      </c>
      <c r="L139" t="str">
        <f>IF(C139="","",IF(OR(Worksheet!O139="Standard",Worksheet!O139="Premium"),Worksheet!Q139,Worksheet!O139))</f>
        <v/>
      </c>
      <c r="M139" t="str">
        <f>IF(C139="","",Worksheet!S139)</f>
        <v/>
      </c>
      <c r="N139" t="str">
        <f>IF(C139="","",References!$P$16)</f>
        <v/>
      </c>
      <c r="O139" t="str">
        <f>IF(C139="","",Calculations!F130)</f>
        <v/>
      </c>
      <c r="P139" s="261" t="str">
        <f>IF(D139="","",Calculations!G130)</f>
        <v/>
      </c>
      <c r="Q139" s="262" t="str">
        <f>IF(C139="","",Calculations!H130)</f>
        <v/>
      </c>
      <c r="R139" s="260" t="str">
        <f>IF(C139="","",1)</f>
        <v/>
      </c>
      <c r="S139" s="264" t="str">
        <f>IF(P139="","",P139*R139*U139)</f>
        <v/>
      </c>
      <c r="T139" s="262" t="str">
        <f>IF(Q139="","",Q139*R139)</f>
        <v/>
      </c>
      <c r="U139" t="str">
        <f>IF(C139="","",INDEX(References!$W$3:$W$48,MATCH($F139,References!$V$3:$V$48,0)))</f>
        <v/>
      </c>
      <c r="V139" t="str">
        <f>IF(D139="","",INDEX(References!$Z$3:$Z$48,MATCH($F139,References!$V$3:$V$48,0)))</f>
        <v/>
      </c>
      <c r="W139" t="str">
        <f>IF(E139="","",INDEX(References!$AA$3:$AA$48,MATCH($F139,References!$V$3:$V$48,0)))</f>
        <v/>
      </c>
      <c r="X139" t="str">
        <f>IF(F139="","",INDEX(References!$AB$3:$AB$48,MATCH($F139,References!$V$3:$V$48,0)))</f>
        <v/>
      </c>
      <c r="Y139" t="str">
        <f>IF(G139="","",INDEX(References!$AC$3:$AC$48,MATCH($F139,References!$V$3:$V$48,0)))</f>
        <v/>
      </c>
      <c r="Z139" s="117" t="str">
        <f>IF(I139="","",INDEX(References!$X$3:$X$48,MATCH($F139,References!$V$3:$V$48,0)))</f>
        <v/>
      </c>
      <c r="AA139" s="117" t="str">
        <f>IF(I139="","",INDEX(References!$Y$3:$Y$48,MATCH($F139,References!$V$3:$V$48,0)))</f>
        <v/>
      </c>
      <c r="AB139" s="264" t="str">
        <f>IF(P139="","",(P139*Z139*U139)/(1-X139)*((1-V139)*(1+W139)))</f>
        <v/>
      </c>
      <c r="AC139" s="255" t="str">
        <f>IF(Q139="","",((Q139*AA139)/(1-Y139)*((1-V139)*(1+W139))))</f>
        <v/>
      </c>
      <c r="AD139" s="264" t="str">
        <f>IF(AB139="","",AB139*G139)</f>
        <v/>
      </c>
      <c r="AE139" s="262" t="str">
        <f>IF(AC139="","",AC139*G139)</f>
        <v/>
      </c>
      <c r="AL139" t="str">
        <f>IF(AE139="","",AE139*References!$O$22)</f>
        <v/>
      </c>
      <c r="AM139" t="str">
        <f>IF(AE139="","",AE139*References!$O$26)</f>
        <v/>
      </c>
      <c r="AN139" t="str">
        <f>IF(C139="","",AO139/G139)</f>
        <v/>
      </c>
      <c r="AO139" s="8" t="str">
        <f>IF(OR(J139=0,G139=""),"",Admin!C133)</f>
        <v/>
      </c>
      <c r="AP139" s="252" t="str">
        <f>IF(C139="","",Development!$A$4&amp;"_"&amp;Development!$A$5)</f>
        <v/>
      </c>
    </row>
    <row r="140" spans="3:42" ht="20.149999999999999" customHeight="1" x14ac:dyDescent="0.35">
      <c r="C140" t="str">
        <f>IF(OR(Worksheet!I140="",Worksheet!G140=""),"","Lighting")</f>
        <v/>
      </c>
      <c r="D140" t="str">
        <f>IF(C140="","","LED/Solid State")</f>
        <v/>
      </c>
      <c r="E140" t="str">
        <f>IF(C140="","",INDEX(References!$I$13:$I$48,MATCH(Calculations!A131,References!$G$13:$G$48,0)))</f>
        <v/>
      </c>
      <c r="F140" t="str">
        <f>IF(C140="","",Calculations!A131)</f>
        <v/>
      </c>
      <c r="G140" t="str">
        <f>IF(C140="","",Worksheet!I140)</f>
        <v/>
      </c>
      <c r="H140" t="str">
        <f>IF(OR(C140="",Worksheet!M140=""),"",Worksheet!M140)</f>
        <v/>
      </c>
      <c r="I140" t="str">
        <f>IF(C140="","",Application!$N$40)</f>
        <v/>
      </c>
      <c r="J140" t="str">
        <f>IF(C140="","",Worksheet!G140)</f>
        <v/>
      </c>
      <c r="K140" t="str">
        <f>IF(Worksheet!I140="","",Worksheet!K140)</f>
        <v/>
      </c>
      <c r="L140" t="str">
        <f>IF(C140="","",IF(OR(Worksheet!O140="Standard",Worksheet!O140="Premium"),Worksheet!Q140,Worksheet!O140))</f>
        <v/>
      </c>
      <c r="M140" t="str">
        <f>IF(C140="","",Worksheet!S140)</f>
        <v/>
      </c>
      <c r="N140" t="str">
        <f>IF(C140="","",References!$P$16)</f>
        <v/>
      </c>
      <c r="O140" t="str">
        <f>IF(C140="","",Calculations!F131)</f>
        <v/>
      </c>
      <c r="P140" s="261" t="str">
        <f>IF(D140="","",Calculations!G131)</f>
        <v/>
      </c>
      <c r="Q140" s="262" t="str">
        <f>IF(C140="","",Calculations!H131)</f>
        <v/>
      </c>
      <c r="R140" s="260" t="str">
        <f>IF(C140="","",1)</f>
        <v/>
      </c>
      <c r="S140" s="264" t="str">
        <f>IF(P140="","",P140*R140*U140)</f>
        <v/>
      </c>
      <c r="T140" s="262" t="str">
        <f>IF(Q140="","",Q140*R140)</f>
        <v/>
      </c>
      <c r="U140" t="str">
        <f>IF(C140="","",INDEX(References!$W$3:$W$48,MATCH($F140,References!$V$3:$V$48,0)))</f>
        <v/>
      </c>
      <c r="V140" t="str">
        <f>IF(D140="","",INDEX(References!$Z$3:$Z$48,MATCH($F140,References!$V$3:$V$48,0)))</f>
        <v/>
      </c>
      <c r="W140" t="str">
        <f>IF(E140="","",INDEX(References!$AA$3:$AA$48,MATCH($F140,References!$V$3:$V$48,0)))</f>
        <v/>
      </c>
      <c r="X140" t="str">
        <f>IF(F140="","",INDEX(References!$AB$3:$AB$48,MATCH($F140,References!$V$3:$V$48,0)))</f>
        <v/>
      </c>
      <c r="Y140" t="str">
        <f>IF(G140="","",INDEX(References!$AC$3:$AC$48,MATCH($F140,References!$V$3:$V$48,0)))</f>
        <v/>
      </c>
      <c r="Z140" s="117" t="str">
        <f>IF(I140="","",INDEX(References!$X$3:$X$48,MATCH($F140,References!$V$3:$V$48,0)))</f>
        <v/>
      </c>
      <c r="AA140" s="117" t="str">
        <f>IF(I140="","",INDEX(References!$Y$3:$Y$48,MATCH($F140,References!$V$3:$V$48,0)))</f>
        <v/>
      </c>
      <c r="AB140" s="264" t="str">
        <f>IF(P140="","",(P140*Z140*U140)/(1-X140)*((1-V140)*(1+W140)))</f>
        <v/>
      </c>
      <c r="AC140" s="255" t="str">
        <f>IF(Q140="","",((Q140*AA140)/(1-Y140)*((1-V140)*(1+W140))))</f>
        <v/>
      </c>
      <c r="AD140" s="264" t="str">
        <f>IF(AB140="","",AB140*G140)</f>
        <v/>
      </c>
      <c r="AE140" s="262" t="str">
        <f>IF(AC140="","",AC140*G140)</f>
        <v/>
      </c>
      <c r="AL140" t="str">
        <f>IF(AE140="","",AE140*References!$O$22)</f>
        <v/>
      </c>
      <c r="AM140" t="str">
        <f>IF(AE140="","",AE140*References!$O$26)</f>
        <v/>
      </c>
      <c r="AN140" t="str">
        <f>IF(C140="","",AO140/G140)</f>
        <v/>
      </c>
      <c r="AO140" s="8" t="str">
        <f>IF(OR(J140=0,G140=""),"",Admin!C134)</f>
        <v/>
      </c>
      <c r="AP140" s="252" t="str">
        <f>IF(C140="","",Development!$A$4&amp;"_"&amp;Development!$A$5)</f>
        <v/>
      </c>
    </row>
    <row r="141" spans="3:42" ht="20.149999999999999" customHeight="1" x14ac:dyDescent="0.35">
      <c r="C141" t="str">
        <f>IF(OR(Worksheet!I141="",Worksheet!G141=""),"","Lighting")</f>
        <v/>
      </c>
      <c r="D141" t="str">
        <f>IF(C141="","","LED/Solid State")</f>
        <v/>
      </c>
      <c r="E141" t="str">
        <f>IF(C141="","",INDEX(References!$I$13:$I$48,MATCH(Calculations!A132,References!$G$13:$G$48,0)))</f>
        <v/>
      </c>
      <c r="F141" t="str">
        <f>IF(C141="","",Calculations!A132)</f>
        <v/>
      </c>
      <c r="G141" t="str">
        <f>IF(C141="","",Worksheet!I141)</f>
        <v/>
      </c>
      <c r="H141" t="str">
        <f>IF(OR(C141="",Worksheet!M141=""),"",Worksheet!M141)</f>
        <v/>
      </c>
      <c r="I141" t="str">
        <f>IF(C141="","",Application!$N$40)</f>
        <v/>
      </c>
      <c r="J141" t="str">
        <f>IF(C141="","",Worksheet!G141)</f>
        <v/>
      </c>
      <c r="K141" t="str">
        <f>IF(Worksheet!I141="","",Worksheet!K141)</f>
        <v/>
      </c>
      <c r="L141" t="str">
        <f>IF(C141="","",IF(OR(Worksheet!O141="Standard",Worksheet!O141="Premium"),Worksheet!Q141,Worksheet!O141))</f>
        <v/>
      </c>
      <c r="M141" t="str">
        <f>IF(C141="","",Worksheet!S141)</f>
        <v/>
      </c>
      <c r="N141" t="str">
        <f>IF(C141="","",References!$P$16)</f>
        <v/>
      </c>
      <c r="O141" t="str">
        <f>IF(C141="","",Calculations!F132)</f>
        <v/>
      </c>
      <c r="P141" s="261" t="str">
        <f>IF(D141="","",Calculations!G132)</f>
        <v/>
      </c>
      <c r="Q141" s="262" t="str">
        <f>IF(C141="","",Calculations!H132)</f>
        <v/>
      </c>
      <c r="R141" s="260" t="str">
        <f>IF(C141="","",1)</f>
        <v/>
      </c>
      <c r="S141" s="264" t="str">
        <f>IF(P141="","",P141*R141*U141)</f>
        <v/>
      </c>
      <c r="T141" s="262" t="str">
        <f>IF(Q141="","",Q141*R141)</f>
        <v/>
      </c>
      <c r="U141" t="str">
        <f>IF(C141="","",INDEX(References!$W$3:$W$48,MATCH($F141,References!$V$3:$V$48,0)))</f>
        <v/>
      </c>
      <c r="V141" t="str">
        <f>IF(D141="","",INDEX(References!$Z$3:$Z$48,MATCH($F141,References!$V$3:$V$48,0)))</f>
        <v/>
      </c>
      <c r="W141" t="str">
        <f>IF(E141="","",INDEX(References!$AA$3:$AA$48,MATCH($F141,References!$V$3:$V$48,0)))</f>
        <v/>
      </c>
      <c r="X141" t="str">
        <f>IF(F141="","",INDEX(References!$AB$3:$AB$48,MATCH($F141,References!$V$3:$V$48,0)))</f>
        <v/>
      </c>
      <c r="Y141" t="str">
        <f>IF(G141="","",INDEX(References!$AC$3:$AC$48,MATCH($F141,References!$V$3:$V$48,0)))</f>
        <v/>
      </c>
      <c r="Z141" s="117" t="str">
        <f>IF(I141="","",INDEX(References!$X$3:$X$48,MATCH($F141,References!$V$3:$V$48,0)))</f>
        <v/>
      </c>
      <c r="AA141" s="117" t="str">
        <f>IF(I141="","",INDEX(References!$Y$3:$Y$48,MATCH($F141,References!$V$3:$V$48,0)))</f>
        <v/>
      </c>
      <c r="AB141" s="264" t="str">
        <f>IF(P141="","",(P141*Z141*U141)/(1-X141)*((1-V141)*(1+W141)))</f>
        <v/>
      </c>
      <c r="AC141" s="255" t="str">
        <f>IF(Q141="","",((Q141*AA141)/(1-Y141)*((1-V141)*(1+W141))))</f>
        <v/>
      </c>
      <c r="AD141" s="264" t="str">
        <f>IF(AB141="","",AB141*G141)</f>
        <v/>
      </c>
      <c r="AE141" s="262" t="str">
        <f>IF(AC141="","",AC141*G141)</f>
        <v/>
      </c>
      <c r="AL141" t="str">
        <f>IF(AE141="","",AE141*References!$O$22)</f>
        <v/>
      </c>
      <c r="AM141" t="str">
        <f>IF(AE141="","",AE141*References!$O$26)</f>
        <v/>
      </c>
      <c r="AN141" t="str">
        <f>IF(C141="","",AO141/G141)</f>
        <v/>
      </c>
      <c r="AO141" s="8" t="str">
        <f>IF(OR(J141=0,G141=""),"",Admin!C135)</f>
        <v/>
      </c>
      <c r="AP141" s="252" t="str">
        <f>IF(C141="","",Development!$A$4&amp;"_"&amp;Development!$A$5)</f>
        <v/>
      </c>
    </row>
    <row r="142" spans="3:42" ht="20.149999999999999" customHeight="1" x14ac:dyDescent="0.35">
      <c r="C142" t="str">
        <f>IF(OR(Worksheet!I142="",Worksheet!G142=""),"","Lighting")</f>
        <v/>
      </c>
      <c r="D142" t="str">
        <f>IF(C142="","","LED/Solid State")</f>
        <v/>
      </c>
      <c r="E142" t="str">
        <f>IF(C142="","",INDEX(References!$I$13:$I$48,MATCH(Calculations!A133,References!$G$13:$G$48,0)))</f>
        <v/>
      </c>
      <c r="F142" t="str">
        <f>IF(C142="","",Calculations!A133)</f>
        <v/>
      </c>
      <c r="G142" t="str">
        <f>IF(C142="","",Worksheet!I142)</f>
        <v/>
      </c>
      <c r="H142" t="str">
        <f>IF(OR(C142="",Worksheet!M142=""),"",Worksheet!M142)</f>
        <v/>
      </c>
      <c r="I142" t="str">
        <f>IF(C142="","",Application!$N$40)</f>
        <v/>
      </c>
      <c r="J142" t="str">
        <f>IF(C142="","",Worksheet!G142)</f>
        <v/>
      </c>
      <c r="K142" t="str">
        <f>IF(Worksheet!I142="","",Worksheet!K142)</f>
        <v/>
      </c>
      <c r="L142" t="str">
        <f>IF(C142="","",IF(OR(Worksheet!O142="Standard",Worksheet!O142="Premium"),Worksheet!Q142,Worksheet!O142))</f>
        <v/>
      </c>
      <c r="M142" t="str">
        <f>IF(C142="","",Worksheet!S142)</f>
        <v/>
      </c>
      <c r="N142" t="str">
        <f>IF(C142="","",References!$P$16)</f>
        <v/>
      </c>
      <c r="O142" t="str">
        <f>IF(C142="","",Calculations!F133)</f>
        <v/>
      </c>
      <c r="P142" s="261" t="str">
        <f>IF(D142="","",Calculations!G133)</f>
        <v/>
      </c>
      <c r="Q142" s="262" t="str">
        <f>IF(C142="","",Calculations!H133)</f>
        <v/>
      </c>
      <c r="R142" s="260" t="str">
        <f>IF(C142="","",1)</f>
        <v/>
      </c>
      <c r="S142" s="264" t="str">
        <f>IF(P142="","",P142*R142*U142)</f>
        <v/>
      </c>
      <c r="T142" s="262" t="str">
        <f>IF(Q142="","",Q142*R142)</f>
        <v/>
      </c>
      <c r="U142" t="str">
        <f>IF(C142="","",INDEX(References!$W$3:$W$48,MATCH($F142,References!$V$3:$V$48,0)))</f>
        <v/>
      </c>
      <c r="V142" t="str">
        <f>IF(D142="","",INDEX(References!$Z$3:$Z$48,MATCH($F142,References!$V$3:$V$48,0)))</f>
        <v/>
      </c>
      <c r="W142" t="str">
        <f>IF(E142="","",INDEX(References!$AA$3:$AA$48,MATCH($F142,References!$V$3:$V$48,0)))</f>
        <v/>
      </c>
      <c r="X142" t="str">
        <f>IF(F142="","",INDEX(References!$AB$3:$AB$48,MATCH($F142,References!$V$3:$V$48,0)))</f>
        <v/>
      </c>
      <c r="Y142" t="str">
        <f>IF(G142="","",INDEX(References!$AC$3:$AC$48,MATCH($F142,References!$V$3:$V$48,0)))</f>
        <v/>
      </c>
      <c r="Z142" s="117" t="str">
        <f>IF(I142="","",INDEX(References!$X$3:$X$48,MATCH($F142,References!$V$3:$V$48,0)))</f>
        <v/>
      </c>
      <c r="AA142" s="117" t="str">
        <f>IF(I142="","",INDEX(References!$Y$3:$Y$48,MATCH($F142,References!$V$3:$V$48,0)))</f>
        <v/>
      </c>
      <c r="AB142" s="264" t="str">
        <f>IF(P142="","",(P142*Z142*U142)/(1-X142)*((1-V142)*(1+W142)))</f>
        <v/>
      </c>
      <c r="AC142" s="255" t="str">
        <f>IF(Q142="","",((Q142*AA142)/(1-Y142)*((1-V142)*(1+W142))))</f>
        <v/>
      </c>
      <c r="AD142" s="264" t="str">
        <f>IF(AB142="","",AB142*G142)</f>
        <v/>
      </c>
      <c r="AE142" s="262" t="str">
        <f>IF(AC142="","",AC142*G142)</f>
        <v/>
      </c>
      <c r="AL142" t="str">
        <f>IF(AE142="","",AE142*References!$O$22)</f>
        <v/>
      </c>
      <c r="AM142" t="str">
        <f>IF(AE142="","",AE142*References!$O$26)</f>
        <v/>
      </c>
      <c r="AN142" t="str">
        <f>IF(C142="","",AO142/G142)</f>
        <v/>
      </c>
      <c r="AO142" s="8" t="str">
        <f>IF(OR(J142=0,G142=""),"",Admin!C136)</f>
        <v/>
      </c>
      <c r="AP142" s="252" t="str">
        <f>IF(C142="","",Development!$A$4&amp;"_"&amp;Development!$A$5)</f>
        <v/>
      </c>
    </row>
    <row r="143" spans="3:42" ht="5.15" customHeight="1" x14ac:dyDescent="0.35">
      <c r="P143" s="261"/>
      <c r="Q143" s="263"/>
      <c r="S143" s="265"/>
      <c r="T143" s="263"/>
      <c r="AB143" s="264"/>
      <c r="AC143" s="255"/>
      <c r="AD143" s="264"/>
      <c r="AE143" s="262"/>
    </row>
    <row r="144" spans="3:42" ht="5.15" customHeight="1" x14ac:dyDescent="0.35">
      <c r="P144" s="261"/>
      <c r="Q144" s="263"/>
      <c r="S144" s="265"/>
      <c r="T144" s="263"/>
      <c r="AB144" s="264"/>
      <c r="AC144" s="255"/>
      <c r="AD144" s="264"/>
      <c r="AE144" s="262"/>
    </row>
    <row r="145" spans="3:42" ht="5.15" customHeight="1" x14ac:dyDescent="0.35">
      <c r="P145" s="261"/>
      <c r="Q145" s="263"/>
      <c r="S145" s="265"/>
      <c r="T145" s="263"/>
      <c r="AB145" s="264"/>
      <c r="AC145" s="255"/>
      <c r="AD145" s="264"/>
      <c r="AE145" s="262"/>
    </row>
    <row r="146" spans="3:42" ht="5.15" customHeight="1" x14ac:dyDescent="0.35">
      <c r="P146" s="261"/>
      <c r="Q146" s="263"/>
      <c r="S146" s="265"/>
      <c r="T146" s="263"/>
      <c r="AB146" s="264"/>
      <c r="AC146" s="255"/>
      <c r="AD146" s="264"/>
      <c r="AE146" s="262"/>
    </row>
    <row r="147" spans="3:42" ht="20.149999999999999" customHeight="1" x14ac:dyDescent="0.35">
      <c r="C147" t="str">
        <f>IF(OR(Worksheet!I147="",Worksheet!G147=""),"","Lighting")</f>
        <v/>
      </c>
      <c r="D147" t="str">
        <f>IF(C147="","","LED/Solid State")</f>
        <v/>
      </c>
      <c r="E147" t="str">
        <f>IF(C147="","",INDEX(References!$I$13:$I$48,MATCH(Calculations!A138,References!$G$13:$G$48,0)))</f>
        <v/>
      </c>
      <c r="F147" t="str">
        <f>IF(C147="","",Calculations!A138)</f>
        <v/>
      </c>
      <c r="G147" t="str">
        <f>IF(C147="","",Worksheet!I147)</f>
        <v/>
      </c>
      <c r="H147" t="str">
        <f>IF(OR(C147="",Worksheet!M147=""),"",Worksheet!M147)</f>
        <v/>
      </c>
      <c r="I147" t="str">
        <f>IF(C147="","",Application!$N$40)</f>
        <v/>
      </c>
      <c r="J147" t="str">
        <f>IF(C147="","",Worksheet!G147)</f>
        <v/>
      </c>
      <c r="K147" t="str">
        <f>IF(Worksheet!I147="","",Worksheet!K147)</f>
        <v/>
      </c>
      <c r="L147" t="str">
        <f>IF(C147="","",IF(OR(Worksheet!O147="Standard",Worksheet!O147="Premium"),Worksheet!Q147,Worksheet!O147))</f>
        <v/>
      </c>
      <c r="M147" t="str">
        <f>IF(C147="","",Worksheet!S147)</f>
        <v/>
      </c>
      <c r="N147" t="str">
        <f>IF(C147="","",References!$P$16)</f>
        <v/>
      </c>
      <c r="O147" t="str">
        <f>IF(C147="","",Calculations!F138)</f>
        <v/>
      </c>
      <c r="P147" s="261" t="str">
        <f>IF(D147="","",Calculations!G138)</f>
        <v/>
      </c>
      <c r="Q147" s="262" t="str">
        <f>IF(C147="","",Calculations!H138)</f>
        <v/>
      </c>
      <c r="R147" s="260" t="str">
        <f>IF(C147="","",1)</f>
        <v/>
      </c>
      <c r="S147" s="264" t="str">
        <f>IF(P147="","",P147*R147*U147)</f>
        <v/>
      </c>
      <c r="T147" s="262" t="str">
        <f>IF(Q147="","",Q147*R147)</f>
        <v/>
      </c>
      <c r="U147" t="str">
        <f>IF(C147="","",INDEX(References!$W$3:$W$48,MATCH($F147,References!$V$3:$V$48,0)))</f>
        <v/>
      </c>
      <c r="V147" t="str">
        <f>IF(D147="","",INDEX(References!$Z$3:$Z$48,MATCH($F147,References!$V$3:$V$48,0)))</f>
        <v/>
      </c>
      <c r="W147" t="str">
        <f>IF(E147="","",INDEX(References!$AA$3:$AA$48,MATCH($F147,References!$V$3:$V$48,0)))</f>
        <v/>
      </c>
      <c r="X147" t="str">
        <f>IF(F147="","",INDEX(References!$AB$3:$AB$48,MATCH($F147,References!$V$3:$V$48,0)))</f>
        <v/>
      </c>
      <c r="Y147" t="str">
        <f>IF(G147="","",INDEX(References!$AC$3:$AC$48,MATCH($F147,References!$V$3:$V$48,0)))</f>
        <v/>
      </c>
      <c r="Z147" s="117" t="str">
        <f>IF(I147="","",INDEX(References!$X$3:$X$48,MATCH($F147,References!$V$3:$V$48,0)))</f>
        <v/>
      </c>
      <c r="AA147" s="117" t="str">
        <f>IF(I147="","",INDEX(References!$Y$3:$Y$48,MATCH($F147,References!$V$3:$V$48,0)))</f>
        <v/>
      </c>
      <c r="AB147" s="264" t="str">
        <f>IF(P147="","",(P147*Z147*U147)/(1-X147)*((1-V147)*(1+W147)))</f>
        <v/>
      </c>
      <c r="AC147" s="255" t="str">
        <f>IF(Q147="","",((Q147*AA147)/(1-Y147)*((1-V147)*(1+W147))))</f>
        <v/>
      </c>
      <c r="AD147" s="264" t="str">
        <f>IF(AB147="","",AB147*G147)</f>
        <v/>
      </c>
      <c r="AE147" s="262" t="str">
        <f>IF(AC147="","",AC147*G147)</f>
        <v/>
      </c>
      <c r="AL147" t="str">
        <f>IF(AE147="","",AE147*References!$O$22)</f>
        <v/>
      </c>
      <c r="AM147" t="str">
        <f>IF(AE147="","",AE147*References!$O$26)</f>
        <v/>
      </c>
      <c r="AN147" t="str">
        <f>IF(C147="","",AO147/G147)</f>
        <v/>
      </c>
      <c r="AO147" s="8" t="str">
        <f>IF(OR(J147=0,G147=""),"",Admin!C141)</f>
        <v/>
      </c>
      <c r="AP147" s="252" t="str">
        <f>IF(C147="","",Development!$A$4&amp;"_"&amp;Development!$A$5)</f>
        <v/>
      </c>
    </row>
    <row r="148" spans="3:42" ht="20.149999999999999" customHeight="1" x14ac:dyDescent="0.35">
      <c r="C148" t="str">
        <f>IF(OR(Worksheet!I148="",Worksheet!G148=""),"","Lighting")</f>
        <v/>
      </c>
      <c r="D148" t="str">
        <f>IF(C148="","","LED/Solid State")</f>
        <v/>
      </c>
      <c r="E148" t="str">
        <f>IF(C148="","",INDEX(References!$I$13:$I$48,MATCH(Calculations!A139,References!$G$13:$G$48,0)))</f>
        <v/>
      </c>
      <c r="F148" t="str">
        <f>IF(C148="","",Calculations!A139)</f>
        <v/>
      </c>
      <c r="G148" t="str">
        <f>IF(C148="","",Worksheet!I148)</f>
        <v/>
      </c>
      <c r="H148" t="str">
        <f>IF(OR(C148="",Worksheet!M148=""),"",Worksheet!M148)</f>
        <v/>
      </c>
      <c r="I148" t="str">
        <f>IF(C148="","",Application!$N$40)</f>
        <v/>
      </c>
      <c r="J148" t="str">
        <f>IF(C148="","",Worksheet!G148)</f>
        <v/>
      </c>
      <c r="K148" t="str">
        <f>IF(Worksheet!I148="","",Worksheet!K148)</f>
        <v/>
      </c>
      <c r="L148" t="str">
        <f>IF(C148="","",IF(OR(Worksheet!O148="Standard",Worksheet!O148="Premium"),Worksheet!Q148,Worksheet!O148))</f>
        <v/>
      </c>
      <c r="M148" t="str">
        <f>IF(C148="","",Worksheet!S148)</f>
        <v/>
      </c>
      <c r="N148" t="str">
        <f>IF(C148="","",References!$P$16)</f>
        <v/>
      </c>
      <c r="O148" t="str">
        <f>IF(C148="","",Calculations!F139)</f>
        <v/>
      </c>
      <c r="P148" s="261" t="str">
        <f>IF(D148="","",Calculations!G139)</f>
        <v/>
      </c>
      <c r="Q148" s="262" t="str">
        <f>IF(C148="","",Calculations!H139)</f>
        <v/>
      </c>
      <c r="R148" s="260" t="str">
        <f>IF(C148="","",1)</f>
        <v/>
      </c>
      <c r="S148" s="264" t="str">
        <f>IF(P148="","",P148*R148*U148)</f>
        <v/>
      </c>
      <c r="T148" s="262" t="str">
        <f>IF(Q148="","",Q148*R148)</f>
        <v/>
      </c>
      <c r="U148" t="str">
        <f>IF(C148="","",INDEX(References!$W$3:$W$48,MATCH($F148,References!$V$3:$V$48,0)))</f>
        <v/>
      </c>
      <c r="V148" t="str">
        <f>IF(D148="","",INDEX(References!$Z$3:$Z$48,MATCH($F148,References!$V$3:$V$48,0)))</f>
        <v/>
      </c>
      <c r="W148" t="str">
        <f>IF(E148="","",INDEX(References!$AA$3:$AA$48,MATCH($F148,References!$V$3:$V$48,0)))</f>
        <v/>
      </c>
      <c r="X148" t="str">
        <f>IF(F148="","",INDEX(References!$AB$3:$AB$48,MATCH($F148,References!$V$3:$V$48,0)))</f>
        <v/>
      </c>
      <c r="Y148" t="str">
        <f>IF(G148="","",INDEX(References!$AC$3:$AC$48,MATCH($F148,References!$V$3:$V$48,0)))</f>
        <v/>
      </c>
      <c r="Z148" s="117" t="str">
        <f>IF(I148="","",INDEX(References!$X$3:$X$48,MATCH($F148,References!$V$3:$V$48,0)))</f>
        <v/>
      </c>
      <c r="AA148" s="117" t="str">
        <f>IF(I148="","",INDEX(References!$Y$3:$Y$48,MATCH($F148,References!$V$3:$V$48,0)))</f>
        <v/>
      </c>
      <c r="AB148" s="264" t="str">
        <f>IF(P148="","",(P148*Z148*U148)/(1-X148)*((1-V148)*(1+W148)))</f>
        <v/>
      </c>
      <c r="AC148" s="255" t="str">
        <f>IF(Q148="","",((Q148*AA148)/(1-Y148)*((1-V148)*(1+W148))))</f>
        <v/>
      </c>
      <c r="AD148" s="264" t="str">
        <f>IF(AB148="","",AB148*G148)</f>
        <v/>
      </c>
      <c r="AE148" s="262" t="str">
        <f>IF(AC148="","",AC148*G148)</f>
        <v/>
      </c>
      <c r="AL148" t="str">
        <f>IF(AE148="","",AE148*References!$O$22)</f>
        <v/>
      </c>
      <c r="AM148" t="str">
        <f>IF(AE148="","",AE148*References!$O$26)</f>
        <v/>
      </c>
      <c r="AN148" t="str">
        <f>IF(C148="","",AO148/G148)</f>
        <v/>
      </c>
      <c r="AO148" s="8" t="str">
        <f>IF(OR(J148=0,G148=""),"",Admin!C142)</f>
        <v/>
      </c>
      <c r="AP148" s="252" t="str">
        <f>IF(C148="","",Development!$A$4&amp;"_"&amp;Development!$A$5)</f>
        <v/>
      </c>
    </row>
    <row r="149" spans="3:42" ht="20.149999999999999" customHeight="1" x14ac:dyDescent="0.35">
      <c r="C149" t="str">
        <f>IF(OR(Worksheet!I149="",Worksheet!G149=""),"","Lighting")</f>
        <v/>
      </c>
      <c r="D149" t="str">
        <f>IF(C149="","","LED/Solid State")</f>
        <v/>
      </c>
      <c r="E149" t="str">
        <f>IF(C149="","",INDEX(References!$I$13:$I$48,MATCH(Calculations!A140,References!$G$13:$G$48,0)))</f>
        <v/>
      </c>
      <c r="F149" t="str">
        <f>IF(C149="","",Calculations!A140)</f>
        <v/>
      </c>
      <c r="G149" t="str">
        <f>IF(C149="","",Worksheet!I149)</f>
        <v/>
      </c>
      <c r="H149" t="str">
        <f>IF(OR(C149="",Worksheet!M149=""),"",Worksheet!M149)</f>
        <v/>
      </c>
      <c r="I149" t="str">
        <f>IF(C149="","",Application!$N$40)</f>
        <v/>
      </c>
      <c r="J149" t="str">
        <f>IF(C149="","",Worksheet!G149)</f>
        <v/>
      </c>
      <c r="K149" t="str">
        <f>IF(Worksheet!I149="","",Worksheet!K149)</f>
        <v/>
      </c>
      <c r="L149" t="str">
        <f>IF(C149="","",IF(OR(Worksheet!O149="Standard",Worksheet!O149="Premium"),Worksheet!Q149,Worksheet!O149))</f>
        <v/>
      </c>
      <c r="M149" t="str">
        <f>IF(C149="","",Worksheet!S149)</f>
        <v/>
      </c>
      <c r="N149" t="str">
        <f>IF(C149="","",References!$P$16)</f>
        <v/>
      </c>
      <c r="O149" t="str">
        <f>IF(C149="","",Calculations!F140)</f>
        <v/>
      </c>
      <c r="P149" s="261" t="str">
        <f>IF(D149="","",Calculations!G140)</f>
        <v/>
      </c>
      <c r="Q149" s="262" t="str">
        <f>IF(C149="","",Calculations!H140)</f>
        <v/>
      </c>
      <c r="R149" s="260" t="str">
        <f>IF(C149="","",1)</f>
        <v/>
      </c>
      <c r="S149" s="264" t="str">
        <f>IF(P149="","",P149*R149*U149)</f>
        <v/>
      </c>
      <c r="T149" s="262" t="str">
        <f>IF(Q149="","",Q149*R149)</f>
        <v/>
      </c>
      <c r="U149" t="str">
        <f>IF(C149="","",INDEX(References!$W$3:$W$48,MATCH($F149,References!$V$3:$V$48,0)))</f>
        <v/>
      </c>
      <c r="V149" t="str">
        <f>IF(D149="","",INDEX(References!$Z$3:$Z$48,MATCH($F149,References!$V$3:$V$48,0)))</f>
        <v/>
      </c>
      <c r="W149" t="str">
        <f>IF(E149="","",INDEX(References!$AA$3:$AA$48,MATCH($F149,References!$V$3:$V$48,0)))</f>
        <v/>
      </c>
      <c r="X149" t="str">
        <f>IF(F149="","",INDEX(References!$AB$3:$AB$48,MATCH($F149,References!$V$3:$V$48,0)))</f>
        <v/>
      </c>
      <c r="Y149" t="str">
        <f>IF(G149="","",INDEX(References!$AC$3:$AC$48,MATCH($F149,References!$V$3:$V$48,0)))</f>
        <v/>
      </c>
      <c r="Z149" s="117" t="str">
        <f>IF(I149="","",INDEX(References!$X$3:$X$48,MATCH($F149,References!$V$3:$V$48,0)))</f>
        <v/>
      </c>
      <c r="AA149" s="117" t="str">
        <f>IF(I149="","",INDEX(References!$Y$3:$Y$48,MATCH($F149,References!$V$3:$V$48,0)))</f>
        <v/>
      </c>
      <c r="AB149" s="264" t="str">
        <f>IF(P149="","",(P149*Z149*U149)/(1-X149)*((1-V149)*(1+W149)))</f>
        <v/>
      </c>
      <c r="AC149" s="255" t="str">
        <f>IF(Q149="","",((Q149*AA149)/(1-Y149)*((1-V149)*(1+W149))))</f>
        <v/>
      </c>
      <c r="AD149" s="264" t="str">
        <f>IF(AB149="","",AB149*G149)</f>
        <v/>
      </c>
      <c r="AE149" s="262" t="str">
        <f>IF(AC149="","",AC149*G149)</f>
        <v/>
      </c>
      <c r="AL149" t="str">
        <f>IF(AE149="","",AE149*References!$O$22)</f>
        <v/>
      </c>
      <c r="AM149" t="str">
        <f>IF(AE149="","",AE149*References!$O$26)</f>
        <v/>
      </c>
      <c r="AN149" t="str">
        <f>IF(C149="","",AO149/G149)</f>
        <v/>
      </c>
      <c r="AO149" s="8" t="str">
        <f>IF(OR(J149=0,G149=""),"",Admin!C143)</f>
        <v/>
      </c>
      <c r="AP149" s="252" t="str">
        <f>IF(C149="","",Development!$A$4&amp;"_"&amp;Development!$A$5)</f>
        <v/>
      </c>
    </row>
    <row r="150" spans="3:42" ht="20.149999999999999" customHeight="1" x14ac:dyDescent="0.35">
      <c r="C150" t="str">
        <f>IF(OR(Worksheet!I150="",Worksheet!G150=""),"","Lighting")</f>
        <v/>
      </c>
      <c r="D150" t="str">
        <f>IF(C150="","","LED/Solid State")</f>
        <v/>
      </c>
      <c r="E150" t="str">
        <f>IF(C150="","",INDEX(References!$I$13:$I$48,MATCH(Calculations!A141,References!$G$13:$G$48,0)))</f>
        <v/>
      </c>
      <c r="F150" t="str">
        <f>IF(C150="","",Calculations!A141)</f>
        <v/>
      </c>
      <c r="G150" t="str">
        <f>IF(C150="","",Worksheet!I150)</f>
        <v/>
      </c>
      <c r="H150" t="str">
        <f>IF(OR(C150="",Worksheet!M150=""),"",Worksheet!M150)</f>
        <v/>
      </c>
      <c r="I150" t="str">
        <f>IF(C150="","",Application!$N$40)</f>
        <v/>
      </c>
      <c r="J150" t="str">
        <f>IF(C150="","",Worksheet!G150)</f>
        <v/>
      </c>
      <c r="K150" t="str">
        <f>IF(Worksheet!I150="","",Worksheet!K150)</f>
        <v/>
      </c>
      <c r="L150" t="str">
        <f>IF(C150="","",IF(OR(Worksheet!O150="Standard",Worksheet!O150="Premium"),Worksheet!Q150,Worksheet!O150))</f>
        <v/>
      </c>
      <c r="M150" t="str">
        <f>IF(C150="","",Worksheet!S150)</f>
        <v/>
      </c>
      <c r="N150" t="str">
        <f>IF(C150="","",References!$P$16)</f>
        <v/>
      </c>
      <c r="O150" t="str">
        <f>IF(C150="","",Calculations!F141)</f>
        <v/>
      </c>
      <c r="P150" s="261" t="str">
        <f>IF(D150="","",Calculations!G141)</f>
        <v/>
      </c>
      <c r="Q150" s="262" t="str">
        <f>IF(C150="","",Calculations!H141)</f>
        <v/>
      </c>
      <c r="R150" s="260" t="str">
        <f>IF(C150="","",1)</f>
        <v/>
      </c>
      <c r="S150" s="264" t="str">
        <f>IF(P150="","",P150*R150*U150)</f>
        <v/>
      </c>
      <c r="T150" s="262" t="str">
        <f>IF(Q150="","",Q150*R150)</f>
        <v/>
      </c>
      <c r="U150" t="str">
        <f>IF(C150="","",INDEX(References!$W$3:$W$48,MATCH($F150,References!$V$3:$V$48,0)))</f>
        <v/>
      </c>
      <c r="V150" t="str">
        <f>IF(D150="","",INDEX(References!$Z$3:$Z$48,MATCH($F150,References!$V$3:$V$48,0)))</f>
        <v/>
      </c>
      <c r="W150" t="str">
        <f>IF(E150="","",INDEX(References!$AA$3:$AA$48,MATCH($F150,References!$V$3:$V$48,0)))</f>
        <v/>
      </c>
      <c r="X150" t="str">
        <f>IF(F150="","",INDEX(References!$AB$3:$AB$48,MATCH($F150,References!$V$3:$V$48,0)))</f>
        <v/>
      </c>
      <c r="Y150" t="str">
        <f>IF(G150="","",INDEX(References!$AC$3:$AC$48,MATCH($F150,References!$V$3:$V$48,0)))</f>
        <v/>
      </c>
      <c r="Z150" s="117" t="str">
        <f>IF(I150="","",INDEX(References!$X$3:$X$48,MATCH($F150,References!$V$3:$V$48,0)))</f>
        <v/>
      </c>
      <c r="AA150" s="117" t="str">
        <f>IF(I150="","",INDEX(References!$Y$3:$Y$48,MATCH($F150,References!$V$3:$V$48,0)))</f>
        <v/>
      </c>
      <c r="AB150" s="264" t="str">
        <f>IF(P150="","",(P150*Z150*U150)/(1-X150)*((1-V150)*(1+W150)))</f>
        <v/>
      </c>
      <c r="AC150" s="255" t="str">
        <f>IF(Q150="","",((Q150*AA150)/(1-Y150)*((1-V150)*(1+W150))))</f>
        <v/>
      </c>
      <c r="AD150" s="264" t="str">
        <f>IF(AB150="","",AB150*G150)</f>
        <v/>
      </c>
      <c r="AE150" s="262" t="str">
        <f>IF(AC150="","",AC150*G150)</f>
        <v/>
      </c>
      <c r="AL150" t="str">
        <f>IF(AE150="","",AE150*References!$O$22)</f>
        <v/>
      </c>
      <c r="AM150" t="str">
        <f>IF(AE150="","",AE150*References!$O$26)</f>
        <v/>
      </c>
      <c r="AN150" t="str">
        <f>IF(C150="","",AO150/G150)</f>
        <v/>
      </c>
      <c r="AO150" s="8" t="str">
        <f>IF(OR(J150=0,G150=""),"",Admin!C144)</f>
        <v/>
      </c>
      <c r="AP150" s="252" t="str">
        <f>IF(C150="","",Development!$A$4&amp;"_"&amp;Development!$A$5)</f>
        <v/>
      </c>
    </row>
    <row r="151" spans="3:42" ht="5.15" customHeight="1" x14ac:dyDescent="0.35">
      <c r="P151" s="261"/>
      <c r="Q151" s="262"/>
      <c r="R151" s="260"/>
      <c r="S151" s="264"/>
      <c r="T151" s="262"/>
      <c r="Z151" s="117"/>
      <c r="AA151" s="117"/>
      <c r="AB151" s="264"/>
      <c r="AC151" s="255"/>
      <c r="AD151" s="264"/>
      <c r="AE151" s="262"/>
    </row>
    <row r="152" spans="3:42" ht="5.15" customHeight="1" x14ac:dyDescent="0.35">
      <c r="P152" s="261"/>
      <c r="Q152" s="263"/>
      <c r="S152" s="265"/>
      <c r="T152" s="263"/>
      <c r="AB152" s="264"/>
      <c r="AC152" s="255"/>
      <c r="AD152" s="264"/>
      <c r="AE152" s="262"/>
    </row>
    <row r="153" spans="3:42" ht="5.15" customHeight="1" x14ac:dyDescent="0.35">
      <c r="P153" s="261"/>
      <c r="Q153" s="263"/>
      <c r="S153" s="265"/>
      <c r="T153" s="263"/>
      <c r="AB153" s="264"/>
      <c r="AC153" s="255"/>
      <c r="AD153" s="264"/>
      <c r="AE153" s="262"/>
    </row>
    <row r="154" spans="3:42" ht="5.15" customHeight="1" x14ac:dyDescent="0.35">
      <c r="P154" s="261"/>
      <c r="Q154" s="263"/>
      <c r="S154" s="265"/>
      <c r="T154" s="263"/>
      <c r="AB154" s="264"/>
      <c r="AC154" s="255"/>
      <c r="AD154" s="264"/>
      <c r="AE154" s="262"/>
    </row>
    <row r="155" spans="3:42" ht="20.149999999999999" customHeight="1" x14ac:dyDescent="0.35">
      <c r="C155" t="str">
        <f>IF(OR(Worksheet!I155="",Worksheet!G155=""),"","Lighting")</f>
        <v/>
      </c>
      <c r="D155" t="str">
        <f>IF(C155="","","LED/Solid State")</f>
        <v/>
      </c>
      <c r="E155" t="str">
        <f>IF(C155="","",INDEX(References!$I$13:$I$48,MATCH(Calculations!A146,References!$G$13:$G$48,0)))</f>
        <v/>
      </c>
      <c r="F155" t="str">
        <f>IF(C155="","",Calculations!A146)</f>
        <v/>
      </c>
      <c r="G155" t="str">
        <f>IF(C155="","",Worksheet!I155)</f>
        <v/>
      </c>
      <c r="H155" t="str">
        <f>IF(OR(C155="",Worksheet!M155=""),"",Worksheet!M155)</f>
        <v/>
      </c>
      <c r="I155" t="str">
        <f>IF(C155="","",Application!$N$40)</f>
        <v/>
      </c>
      <c r="J155" t="str">
        <f>IF(C155="","",Worksheet!G155)</f>
        <v/>
      </c>
      <c r="K155" t="str">
        <f>IF(Worksheet!I155="","",Worksheet!K155)</f>
        <v/>
      </c>
      <c r="L155" t="str">
        <f>IF(C155="","",IF(OR(Worksheet!O155="Standard",Worksheet!O155="Premium"),Worksheet!Q155,Worksheet!O155))</f>
        <v/>
      </c>
      <c r="M155" t="str">
        <f>IF(C155="","",Worksheet!S155)</f>
        <v/>
      </c>
      <c r="N155" t="str">
        <f>IF(C155="","",References!$P$16)</f>
        <v/>
      </c>
      <c r="O155" t="str">
        <f>IF(C155="","",Calculations!F146)</f>
        <v/>
      </c>
      <c r="P155" s="261" t="str">
        <f>IF(D155="","",Calculations!G146)</f>
        <v/>
      </c>
      <c r="Q155" s="262" t="str">
        <f>IF(C155="","",Calculations!H146)</f>
        <v/>
      </c>
      <c r="R155" s="260" t="str">
        <f>IF(C155="","",1)</f>
        <v/>
      </c>
      <c r="S155" s="264" t="str">
        <f>IF(P155="","",P155*R155*U155)</f>
        <v/>
      </c>
      <c r="T155" s="262" t="str">
        <f>IF(Q155="","",Q155*R155)</f>
        <v/>
      </c>
      <c r="U155" t="str">
        <f>IF(C155="","",INDEX(References!$W$3:$W$48,MATCH($F155,References!$V$3:$V$48,0)))</f>
        <v/>
      </c>
      <c r="V155" t="str">
        <f>IF(D155="","",INDEX(References!$Z$3:$Z$48,MATCH($F155,References!$V$3:$V$48,0)))</f>
        <v/>
      </c>
      <c r="W155" t="str">
        <f>IF(E155="","",INDEX(References!$AA$3:$AA$48,MATCH($F155,References!$V$3:$V$48,0)))</f>
        <v/>
      </c>
      <c r="X155" t="str">
        <f>IF(F155="","",INDEX(References!$AB$3:$AB$48,MATCH($F155,References!$V$3:$V$48,0)))</f>
        <v/>
      </c>
      <c r="Y155" t="str">
        <f>IF(G155="","",INDEX(References!$AC$3:$AC$48,MATCH($F155,References!$V$3:$V$48,0)))</f>
        <v/>
      </c>
      <c r="Z155" s="117" t="str">
        <f>IF(I155="","",INDEX(References!$X$3:$X$48,MATCH($F155,References!$V$3:$V$48,0)))</f>
        <v/>
      </c>
      <c r="AA155" s="117" t="str">
        <f>IF(I155="","",INDEX(References!$Y$3:$Y$48,MATCH($F155,References!$V$3:$V$48,0)))</f>
        <v/>
      </c>
      <c r="AB155" s="264" t="str">
        <f>IF(P155="","",(P155*Z155*U155)/(1-X155)*((1-V155)*(1+W155)))</f>
        <v/>
      </c>
      <c r="AC155" s="255" t="str">
        <f>IF(Q155="","",((Q155*AA155)/(1-Y155)*((1-V155)*(1+W155))))</f>
        <v/>
      </c>
      <c r="AD155" s="264" t="str">
        <f>IF(AB155="","",AB155*G155)</f>
        <v/>
      </c>
      <c r="AE155" s="262" t="str">
        <f>IF(AC155="","",AC155*G155)</f>
        <v/>
      </c>
      <c r="AL155" t="str">
        <f>IF(AE155="","",AE155*References!$O$22)</f>
        <v/>
      </c>
      <c r="AM155" t="str">
        <f>IF(AE155="","",AE155*References!$O$26)</f>
        <v/>
      </c>
      <c r="AN155" t="str">
        <f>IF(C155="","",AO155/G155)</f>
        <v/>
      </c>
      <c r="AO155" s="8" t="str">
        <f>IF(OR(J155=0,G155=""),"",Admin!C149)</f>
        <v/>
      </c>
      <c r="AP155" s="252" t="str">
        <f>IF(C155="","",Development!$A$4&amp;"_"&amp;Development!$A$5)</f>
        <v/>
      </c>
    </row>
    <row r="156" spans="3:42" ht="20.149999999999999" customHeight="1" x14ac:dyDescent="0.35">
      <c r="C156" t="str">
        <f>IF(OR(Worksheet!I156="",Worksheet!G156=""),"","Lighting")</f>
        <v/>
      </c>
      <c r="D156" t="str">
        <f>IF(C156="","","LED/Solid State")</f>
        <v/>
      </c>
      <c r="E156" t="str">
        <f>IF(C156="","",INDEX(References!$I$13:$I$48,MATCH(Calculations!A147,References!$G$13:$G$48,0)))</f>
        <v/>
      </c>
      <c r="F156" t="str">
        <f>IF(C156="","",Calculations!A147)</f>
        <v/>
      </c>
      <c r="G156" t="str">
        <f>IF(C156="","",Worksheet!I156)</f>
        <v/>
      </c>
      <c r="H156" t="str">
        <f>IF(OR(C156="",Worksheet!M156=""),"",Worksheet!M156)</f>
        <v/>
      </c>
      <c r="I156" t="str">
        <f>IF(C156="","",Application!$N$40)</f>
        <v/>
      </c>
      <c r="J156" t="str">
        <f>IF(C156="","",Worksheet!G156)</f>
        <v/>
      </c>
      <c r="K156" t="str">
        <f>IF(Worksheet!I156="","",Worksheet!K156)</f>
        <v/>
      </c>
      <c r="L156" t="str">
        <f>IF(C156="","",IF(OR(Worksheet!O156="Standard",Worksheet!O156="Premium"),Worksheet!Q156,Worksheet!O156))</f>
        <v/>
      </c>
      <c r="M156" t="str">
        <f>IF(C156="","",Worksheet!S156)</f>
        <v/>
      </c>
      <c r="N156" t="str">
        <f>IF(C156="","",References!$P$16)</f>
        <v/>
      </c>
      <c r="O156" t="str">
        <f>IF(C156="","",Calculations!F147)</f>
        <v/>
      </c>
      <c r="P156" s="261" t="str">
        <f>IF(D156="","",Calculations!G147)</f>
        <v/>
      </c>
      <c r="Q156" s="262" t="str">
        <f>IF(C156="","",Calculations!H147)</f>
        <v/>
      </c>
      <c r="R156" s="260" t="str">
        <f>IF(C156="","",1)</f>
        <v/>
      </c>
      <c r="S156" s="264" t="str">
        <f>IF(P156="","",P156*R156*U156)</f>
        <v/>
      </c>
      <c r="T156" s="262" t="str">
        <f>IF(Q156="","",Q156*R156)</f>
        <v/>
      </c>
      <c r="U156" t="str">
        <f>IF(C156="","",INDEX(References!$W$3:$W$48,MATCH($F156,References!$V$3:$V$48,0)))</f>
        <v/>
      </c>
      <c r="V156" t="str">
        <f>IF(D156="","",INDEX(References!$Z$3:$Z$48,MATCH($F156,References!$V$3:$V$48,0)))</f>
        <v/>
      </c>
      <c r="W156" t="str">
        <f>IF(E156="","",INDEX(References!$AA$3:$AA$48,MATCH($F156,References!$V$3:$V$48,0)))</f>
        <v/>
      </c>
      <c r="X156" t="str">
        <f>IF(F156="","",INDEX(References!$AB$3:$AB$48,MATCH($F156,References!$V$3:$V$48,0)))</f>
        <v/>
      </c>
      <c r="Y156" t="str">
        <f>IF(G156="","",INDEX(References!$AC$3:$AC$48,MATCH($F156,References!$V$3:$V$48,0)))</f>
        <v/>
      </c>
      <c r="Z156" s="117" t="str">
        <f>IF(I156="","",INDEX(References!$X$3:$X$48,MATCH($F156,References!$V$3:$V$48,0)))</f>
        <v/>
      </c>
      <c r="AA156" s="117" t="str">
        <f>IF(I156="","",INDEX(References!$Y$3:$Y$48,MATCH($F156,References!$V$3:$V$48,0)))</f>
        <v/>
      </c>
      <c r="AB156" s="264" t="str">
        <f>IF(P156="","",(P156*Z156*U156)/(1-X156)*((1-V156)*(1+W156)))</f>
        <v/>
      </c>
      <c r="AC156" s="255" t="str">
        <f>IF(Q156="","",((Q156*AA156)/(1-Y156)*((1-V156)*(1+W156))))</f>
        <v/>
      </c>
      <c r="AD156" s="264" t="str">
        <f>IF(AB156="","",AB156*G156)</f>
        <v/>
      </c>
      <c r="AE156" s="262" t="str">
        <f>IF(AC156="","",AC156*G156)</f>
        <v/>
      </c>
      <c r="AL156" t="str">
        <f>IF(AE156="","",AE156*References!$O$22)</f>
        <v/>
      </c>
      <c r="AM156" t="str">
        <f>IF(AE156="","",AE156*References!$O$26)</f>
        <v/>
      </c>
      <c r="AN156" t="str">
        <f>IF(C156="","",AO156/G156)</f>
        <v/>
      </c>
      <c r="AO156" s="8" t="str">
        <f>IF(OR(J156=0,G156=""),"",Admin!C150)</f>
        <v/>
      </c>
      <c r="AP156" s="252" t="str">
        <f>IF(C156="","",Development!$A$4&amp;"_"&amp;Development!$A$5)</f>
        <v/>
      </c>
    </row>
    <row r="157" spans="3:42" ht="20.149999999999999" customHeight="1" x14ac:dyDescent="0.35">
      <c r="C157" t="str">
        <f>IF(OR(Worksheet!I157="",Worksheet!G157=""),"","Lighting")</f>
        <v/>
      </c>
      <c r="D157" t="str">
        <f>IF(C157="","","LED/Solid State")</f>
        <v/>
      </c>
      <c r="E157" t="str">
        <f>IF(C157="","",INDEX(References!$I$13:$I$48,MATCH(Calculations!A148,References!$G$13:$G$48,0)))</f>
        <v/>
      </c>
      <c r="F157" t="str">
        <f>IF(C157="","",Calculations!A148)</f>
        <v/>
      </c>
      <c r="G157" t="str">
        <f>IF(C157="","",Worksheet!I157)</f>
        <v/>
      </c>
      <c r="H157" t="str">
        <f>IF(OR(C157="",Worksheet!M157=""),"",Worksheet!M157)</f>
        <v/>
      </c>
      <c r="I157" t="str">
        <f>IF(C157="","",Application!$N$40)</f>
        <v/>
      </c>
      <c r="J157" t="str">
        <f>IF(C157="","",Worksheet!G157)</f>
        <v/>
      </c>
      <c r="K157" t="str">
        <f>IF(Worksheet!I157="","",Worksheet!K157)</f>
        <v/>
      </c>
      <c r="L157" t="str">
        <f>IF(C157="","",IF(OR(Worksheet!O157="Standard",Worksheet!O157="Premium"),Worksheet!Q157,Worksheet!O157))</f>
        <v/>
      </c>
      <c r="M157" t="str">
        <f>IF(C157="","",Worksheet!S157)</f>
        <v/>
      </c>
      <c r="N157" t="str">
        <f>IF(C157="","",References!$P$16)</f>
        <v/>
      </c>
      <c r="O157" t="str">
        <f>IF(C157="","",Calculations!F148)</f>
        <v/>
      </c>
      <c r="P157" s="261" t="str">
        <f>IF(D157="","",Calculations!G148)</f>
        <v/>
      </c>
      <c r="Q157" s="262" t="str">
        <f>IF(C157="","",Calculations!H148)</f>
        <v/>
      </c>
      <c r="R157" s="260" t="str">
        <f>IF(C157="","",1)</f>
        <v/>
      </c>
      <c r="S157" s="264" t="str">
        <f>IF(P157="","",P157*R157*U157)</f>
        <v/>
      </c>
      <c r="T157" s="262" t="str">
        <f>IF(Q157="","",Q157*R157)</f>
        <v/>
      </c>
      <c r="U157" t="str">
        <f>IF(C157="","",INDEX(References!$W$3:$W$48,MATCH($F157,References!$V$3:$V$48,0)))</f>
        <v/>
      </c>
      <c r="V157" t="str">
        <f>IF(D157="","",INDEX(References!$Z$3:$Z$48,MATCH($F157,References!$V$3:$V$48,0)))</f>
        <v/>
      </c>
      <c r="W157" t="str">
        <f>IF(E157="","",INDEX(References!$AA$3:$AA$48,MATCH($F157,References!$V$3:$V$48,0)))</f>
        <v/>
      </c>
      <c r="X157" t="str">
        <f>IF(F157="","",INDEX(References!$AB$3:$AB$48,MATCH($F157,References!$V$3:$V$48,0)))</f>
        <v/>
      </c>
      <c r="Y157" t="str">
        <f>IF(G157="","",INDEX(References!$AC$3:$AC$48,MATCH($F157,References!$V$3:$V$48,0)))</f>
        <v/>
      </c>
      <c r="Z157" s="117" t="str">
        <f>IF(I157="","",INDEX(References!$X$3:$X$48,MATCH($F157,References!$V$3:$V$48,0)))</f>
        <v/>
      </c>
      <c r="AA157" s="117" t="str">
        <f>IF(I157="","",INDEX(References!$Y$3:$Y$48,MATCH($F157,References!$V$3:$V$48,0)))</f>
        <v/>
      </c>
      <c r="AB157" s="264" t="str">
        <f>IF(P157="","",(P157*Z157*U157)/(1-X157)*((1-V157)*(1+W157)))</f>
        <v/>
      </c>
      <c r="AC157" s="255" t="str">
        <f>IF(Q157="","",((Q157*AA157)/(1-Y157)*((1-V157)*(1+W157))))</f>
        <v/>
      </c>
      <c r="AD157" s="264" t="str">
        <f>IF(AB157="","",AB157*G157)</f>
        <v/>
      </c>
      <c r="AE157" s="262" t="str">
        <f>IF(AC157="","",AC157*G157)</f>
        <v/>
      </c>
      <c r="AL157" t="str">
        <f>IF(AE157="","",AE157*References!$O$22)</f>
        <v/>
      </c>
      <c r="AM157" t="str">
        <f>IF(AE157="","",AE157*References!$O$26)</f>
        <v/>
      </c>
      <c r="AN157" t="str">
        <f>IF(C157="","",AO157/G157)</f>
        <v/>
      </c>
      <c r="AO157" s="8" t="str">
        <f>IF(OR(J157=0,G157=""),"",Admin!C151)</f>
        <v/>
      </c>
      <c r="AP157" s="252" t="str">
        <f>IF(C157="","",Development!$A$4&amp;"_"&amp;Development!$A$5)</f>
        <v/>
      </c>
    </row>
    <row r="158" spans="3:42" ht="20.149999999999999" customHeight="1" x14ac:dyDescent="0.35">
      <c r="C158" t="str">
        <f>IF(OR(Worksheet!I158="",Worksheet!G158=""),"","Lighting")</f>
        <v/>
      </c>
      <c r="D158" t="str">
        <f>IF(C158="","","LED/Solid State")</f>
        <v/>
      </c>
      <c r="E158" t="str">
        <f>IF(C158="","",INDEX(References!$I$13:$I$48,MATCH(Calculations!A149,References!$G$13:$G$48,0)))</f>
        <v/>
      </c>
      <c r="F158" t="str">
        <f>IF(C158="","",Calculations!A149)</f>
        <v/>
      </c>
      <c r="G158" t="str">
        <f>IF(C158="","",Worksheet!I158)</f>
        <v/>
      </c>
      <c r="H158" t="str">
        <f>IF(OR(C158="",Worksheet!M158=""),"",Worksheet!M158)</f>
        <v/>
      </c>
      <c r="I158" t="str">
        <f>IF(C158="","",Application!$N$40)</f>
        <v/>
      </c>
      <c r="J158" t="str">
        <f>IF(C158="","",Worksheet!G158)</f>
        <v/>
      </c>
      <c r="K158" t="str">
        <f>IF(Worksheet!I158="","",Worksheet!K158)</f>
        <v/>
      </c>
      <c r="L158" t="str">
        <f>IF(C158="","",IF(OR(Worksheet!O158="Standard",Worksheet!O158="Premium"),Worksheet!Q158,Worksheet!O158))</f>
        <v/>
      </c>
      <c r="M158" t="str">
        <f>IF(C158="","",Worksheet!S158)</f>
        <v/>
      </c>
      <c r="N158" t="str">
        <f>IF(C158="","",References!$P$16)</f>
        <v/>
      </c>
      <c r="O158" t="str">
        <f>IF(C158="","",Calculations!F149)</f>
        <v/>
      </c>
      <c r="P158" s="261" t="str">
        <f>IF(D158="","",Calculations!G149)</f>
        <v/>
      </c>
      <c r="Q158" s="262" t="str">
        <f>IF(C158="","",Calculations!H149)</f>
        <v/>
      </c>
      <c r="R158" s="260" t="str">
        <f>IF(C158="","",1)</f>
        <v/>
      </c>
      <c r="S158" s="264" t="str">
        <f>IF(P158="","",P158*R158*U158)</f>
        <v/>
      </c>
      <c r="T158" s="262" t="str">
        <f>IF(Q158="","",Q158*R158)</f>
        <v/>
      </c>
      <c r="U158" t="str">
        <f>IF(C158="","",INDEX(References!$W$3:$W$48,MATCH($F158,References!$V$3:$V$48,0)))</f>
        <v/>
      </c>
      <c r="V158" t="str">
        <f>IF(D158="","",INDEX(References!$Z$3:$Z$48,MATCH($F158,References!$V$3:$V$48,0)))</f>
        <v/>
      </c>
      <c r="W158" t="str">
        <f>IF(E158="","",INDEX(References!$AA$3:$AA$48,MATCH($F158,References!$V$3:$V$48,0)))</f>
        <v/>
      </c>
      <c r="X158" t="str">
        <f>IF(F158="","",INDEX(References!$AB$3:$AB$48,MATCH($F158,References!$V$3:$V$48,0)))</f>
        <v/>
      </c>
      <c r="Y158" t="str">
        <f>IF(G158="","",INDEX(References!$AC$3:$AC$48,MATCH($F158,References!$V$3:$V$48,0)))</f>
        <v/>
      </c>
      <c r="Z158" s="117" t="str">
        <f>IF(I158="","",INDEX(References!$X$3:$X$48,MATCH($F158,References!$V$3:$V$48,0)))</f>
        <v/>
      </c>
      <c r="AA158" s="117" t="str">
        <f>IF(I158="","",INDEX(References!$Y$3:$Y$48,MATCH($F158,References!$V$3:$V$48,0)))</f>
        <v/>
      </c>
      <c r="AB158" s="264" t="str">
        <f>IF(P158="","",(P158*Z158*U158)/(1-X158)*((1-V158)*(1+W158)))</f>
        <v/>
      </c>
      <c r="AC158" s="255" t="str">
        <f>IF(Q158="","",((Q158*AA158)/(1-Y158)*((1-V158)*(1+W158))))</f>
        <v/>
      </c>
      <c r="AD158" s="264" t="str">
        <f>IF(AB158="","",AB158*G158)</f>
        <v/>
      </c>
      <c r="AE158" s="262" t="str">
        <f>IF(AC158="","",AC158*G158)</f>
        <v/>
      </c>
      <c r="AL158" t="str">
        <f>IF(AE158="","",AE158*References!$O$22)</f>
        <v/>
      </c>
      <c r="AM158" t="str">
        <f>IF(AE158="","",AE158*References!$O$26)</f>
        <v/>
      </c>
      <c r="AN158" t="str">
        <f>IF(C158="","",AO158/G158)</f>
        <v/>
      </c>
      <c r="AO158" s="8" t="str">
        <f>IF(OR(J158=0,G158=""),"",Admin!C152)</f>
        <v/>
      </c>
      <c r="AP158" s="252" t="str">
        <f>IF(C158="","",Development!$A$4&amp;"_"&amp;Development!$A$5)</f>
        <v/>
      </c>
    </row>
    <row r="159" spans="3:42" ht="5.15" customHeight="1" x14ac:dyDescent="0.35">
      <c r="P159" s="261"/>
      <c r="Q159" s="263"/>
      <c r="S159" s="265"/>
      <c r="T159" s="263"/>
      <c r="AB159" s="264"/>
      <c r="AC159" s="255"/>
      <c r="AD159" s="264"/>
      <c r="AE159" s="262"/>
    </row>
    <row r="160" spans="3:42" ht="5.15" customHeight="1" x14ac:dyDescent="0.35">
      <c r="P160" s="261"/>
      <c r="Q160" s="263"/>
      <c r="S160" s="265"/>
      <c r="T160" s="263"/>
      <c r="AB160" s="264"/>
      <c r="AC160" s="255"/>
      <c r="AD160" s="264"/>
      <c r="AE160" s="262"/>
    </row>
    <row r="161" spans="3:42" ht="5.15" customHeight="1" x14ac:dyDescent="0.35">
      <c r="P161" s="261"/>
      <c r="Q161" s="263"/>
      <c r="S161" s="265"/>
      <c r="T161" s="263"/>
      <c r="AB161" s="264"/>
      <c r="AC161" s="255"/>
      <c r="AD161" s="264"/>
      <c r="AE161" s="262"/>
    </row>
    <row r="162" spans="3:42" ht="5.15" customHeight="1" x14ac:dyDescent="0.35">
      <c r="P162" s="261"/>
      <c r="Q162" s="263"/>
      <c r="S162" s="265"/>
      <c r="T162" s="263"/>
      <c r="AB162" s="264"/>
      <c r="AC162" s="255"/>
      <c r="AD162" s="264"/>
      <c r="AE162" s="262"/>
    </row>
    <row r="163" spans="3:42" ht="20.149999999999999" customHeight="1" x14ac:dyDescent="0.35">
      <c r="C163" t="str">
        <f>IF(OR(Worksheet!I163="",Worksheet!G163=""),"","Lighting")</f>
        <v/>
      </c>
      <c r="D163" t="str">
        <f>IF(C163="","","LED/Solid State")</f>
        <v/>
      </c>
      <c r="E163" t="str">
        <f>IF(C163="","",INDEX(References!$I$13:$I$48,MATCH(Calculations!A154,References!$G$13:$G$48,0)))</f>
        <v/>
      </c>
      <c r="F163" t="str">
        <f>IF(C163="","",Calculations!A154)</f>
        <v/>
      </c>
      <c r="G163" t="str">
        <f>IF(C163="","",Worksheet!I163)</f>
        <v/>
      </c>
      <c r="H163" t="str">
        <f>IF(OR(C163="",Worksheet!M163=""),"",Worksheet!M163)</f>
        <v/>
      </c>
      <c r="I163" t="str">
        <f>IF(C163="","",Application!$N$40)</f>
        <v/>
      </c>
      <c r="J163" t="str">
        <f>IF(C163="","",Worksheet!G163)</f>
        <v/>
      </c>
      <c r="K163" t="str">
        <f>IF(Worksheet!I163="","",Worksheet!K163)</f>
        <v/>
      </c>
      <c r="L163" t="str">
        <f>IF(C163="","",IF(OR(Worksheet!O163="Standard",Worksheet!O163="Premium"),Worksheet!Q163,Worksheet!O163))</f>
        <v/>
      </c>
      <c r="M163" t="str">
        <f>IF(C163="","",Worksheet!S163)</f>
        <v/>
      </c>
      <c r="N163" t="str">
        <f>IF(C163="","",References!$P$16)</f>
        <v/>
      </c>
      <c r="O163" t="str">
        <f>IF(C163="","",Calculations!F154)</f>
        <v/>
      </c>
      <c r="P163" s="261" t="str">
        <f>IF(D163="","",Calculations!G154)</f>
        <v/>
      </c>
      <c r="Q163" s="262" t="str">
        <f>IF(C163="","",Calculations!H154)</f>
        <v/>
      </c>
      <c r="R163" s="260" t="str">
        <f>IF(C163="","",1)</f>
        <v/>
      </c>
      <c r="S163" s="264" t="str">
        <f>IF(P163="","",P163*R163*U163)</f>
        <v/>
      </c>
      <c r="T163" s="262" t="str">
        <f>IF(Q163="","",Q163*R163)</f>
        <v/>
      </c>
      <c r="U163" t="str">
        <f>IF(C163="","",INDEX(References!$W$3:$W$48,MATCH($F163,References!$V$3:$V$48,0)))</f>
        <v/>
      </c>
      <c r="V163" t="str">
        <f>IF(D163="","",INDEX(References!$Z$3:$Z$48,MATCH($F163,References!$V$3:$V$48,0)))</f>
        <v/>
      </c>
      <c r="W163" t="str">
        <f>IF(E163="","",INDEX(References!$AA$3:$AA$48,MATCH($F163,References!$V$3:$V$48,0)))</f>
        <v/>
      </c>
      <c r="X163" t="str">
        <f>IF(F163="","",INDEX(References!$AB$3:$AB$48,MATCH($F163,References!$V$3:$V$48,0)))</f>
        <v/>
      </c>
      <c r="Y163" t="str">
        <f>IF(G163="","",INDEX(References!$AC$3:$AC$48,MATCH($F163,References!$V$3:$V$48,0)))</f>
        <v/>
      </c>
      <c r="Z163" s="117" t="str">
        <f>IF(I163="","",INDEX(References!$X$3:$X$48,MATCH($F163,References!$V$3:$V$48,0)))</f>
        <v/>
      </c>
      <c r="AA163" s="117" t="str">
        <f>IF(I163="","",INDEX(References!$Y$3:$Y$48,MATCH($F163,References!$V$3:$V$48,0)))</f>
        <v/>
      </c>
      <c r="AB163" s="264" t="str">
        <f>IF(P163="","",(P163*Z163*U163)/(1-X163)*((1-V163)*(1+W163)))</f>
        <v/>
      </c>
      <c r="AC163" s="255" t="str">
        <f>IF(Q163="","",((Q163*AA163)/(1-Y163)*((1-V163)*(1+W163))))</f>
        <v/>
      </c>
      <c r="AD163" s="264" t="str">
        <f>IF(AB163="","",AB163*G163)</f>
        <v/>
      </c>
      <c r="AE163" s="262" t="str">
        <f>IF(AC163="","",AC163*G163)</f>
        <v/>
      </c>
      <c r="AL163" t="str">
        <f>IF(AE163="","",AE163*References!$O$22)</f>
        <v/>
      </c>
      <c r="AM163" t="str">
        <f>IF(AE163="","",AE163*References!$O$26)</f>
        <v/>
      </c>
      <c r="AN163" t="str">
        <f>IF(C163="","",AO163/G163)</f>
        <v/>
      </c>
      <c r="AO163" s="8" t="str">
        <f>IF(OR(J163=0,G163=""),"",Admin!C157)</f>
        <v/>
      </c>
      <c r="AP163" s="252" t="str">
        <f>IF(C163="","",Development!$A$4&amp;"_"&amp;Development!$A$5)</f>
        <v/>
      </c>
    </row>
    <row r="164" spans="3:42" ht="20.149999999999999" customHeight="1" x14ac:dyDescent="0.35">
      <c r="C164" t="str">
        <f>IF(OR(Worksheet!I164="",Worksheet!G164=""),"","Lighting")</f>
        <v/>
      </c>
      <c r="D164" t="str">
        <f>IF(C164="","","LED/Solid State")</f>
        <v/>
      </c>
      <c r="E164" t="str">
        <f>IF(C164="","",INDEX(References!$I$13:$I$48,MATCH(Calculations!A155,References!$G$13:$G$48,0)))</f>
        <v/>
      </c>
      <c r="F164" t="str">
        <f>IF(C164="","",Calculations!A155)</f>
        <v/>
      </c>
      <c r="G164" t="str">
        <f>IF(C164="","",Worksheet!I164)</f>
        <v/>
      </c>
      <c r="H164" t="str">
        <f>IF(OR(C164="",Worksheet!M164=""),"",Worksheet!M164)</f>
        <v/>
      </c>
      <c r="I164" t="str">
        <f>IF(C164="","",Application!$N$40)</f>
        <v/>
      </c>
      <c r="J164" t="str">
        <f>IF(C164="","",Worksheet!G164)</f>
        <v/>
      </c>
      <c r="K164" t="str">
        <f>IF(Worksheet!I164="","",Worksheet!K164)</f>
        <v/>
      </c>
      <c r="L164" t="str">
        <f>IF(C164="","",IF(OR(Worksheet!O164="Standard",Worksheet!O164="Premium"),Worksheet!Q164,Worksheet!O164))</f>
        <v/>
      </c>
      <c r="M164" t="str">
        <f>IF(C164="","",Worksheet!S164)</f>
        <v/>
      </c>
      <c r="N164" t="str">
        <f>IF(C164="","",References!$P$16)</f>
        <v/>
      </c>
      <c r="O164" t="str">
        <f>IF(C164="","",Calculations!F155)</f>
        <v/>
      </c>
      <c r="P164" s="261" t="str">
        <f>IF(D164="","",Calculations!G155)</f>
        <v/>
      </c>
      <c r="Q164" s="262" t="str">
        <f>IF(C164="","",Calculations!H155)</f>
        <v/>
      </c>
      <c r="R164" s="260" t="str">
        <f>IF(C164="","",1)</f>
        <v/>
      </c>
      <c r="S164" s="264" t="str">
        <f>IF(P164="","",P164*R164*U164)</f>
        <v/>
      </c>
      <c r="T164" s="262" t="str">
        <f>IF(Q164="","",Q164*R164)</f>
        <v/>
      </c>
      <c r="U164" t="str">
        <f>IF(C164="","",INDEX(References!$W$3:$W$48,MATCH($F164,References!$V$3:$V$48,0)))</f>
        <v/>
      </c>
      <c r="V164" t="str">
        <f>IF(D164="","",INDEX(References!$Z$3:$Z$48,MATCH($F164,References!$V$3:$V$48,0)))</f>
        <v/>
      </c>
      <c r="W164" t="str">
        <f>IF(E164="","",INDEX(References!$AA$3:$AA$48,MATCH($F164,References!$V$3:$V$48,0)))</f>
        <v/>
      </c>
      <c r="X164" t="str">
        <f>IF(F164="","",INDEX(References!$AB$3:$AB$48,MATCH($F164,References!$V$3:$V$48,0)))</f>
        <v/>
      </c>
      <c r="Y164" t="str">
        <f>IF(G164="","",INDEX(References!$AC$3:$AC$48,MATCH($F164,References!$V$3:$V$48,0)))</f>
        <v/>
      </c>
      <c r="Z164" s="117" t="str">
        <f>IF(I164="","",INDEX(References!$X$3:$X$48,MATCH($F164,References!$V$3:$V$48,0)))</f>
        <v/>
      </c>
      <c r="AA164" s="117" t="str">
        <f>IF(I164="","",INDEX(References!$Y$3:$Y$48,MATCH($F164,References!$V$3:$V$48,0)))</f>
        <v/>
      </c>
      <c r="AB164" s="264" t="str">
        <f>IF(P164="","",(P164*Z164*U164)/(1-X164)*((1-V164)*(1+W164)))</f>
        <v/>
      </c>
      <c r="AC164" s="255" t="str">
        <f>IF(Q164="","",((Q164*AA164)/(1-Y164)*((1-V164)*(1+W164))))</f>
        <v/>
      </c>
      <c r="AD164" s="264" t="str">
        <f>IF(AB164="","",AB164*G164)</f>
        <v/>
      </c>
      <c r="AE164" s="262" t="str">
        <f>IF(AC164="","",AC164*G164)</f>
        <v/>
      </c>
      <c r="AL164" t="str">
        <f>IF(AE164="","",AE164*References!$O$22)</f>
        <v/>
      </c>
      <c r="AM164" t="str">
        <f>IF(AE164="","",AE164*References!$O$26)</f>
        <v/>
      </c>
      <c r="AN164" t="str">
        <f>IF(C164="","",AO164/G164)</f>
        <v/>
      </c>
      <c r="AO164" s="8" t="str">
        <f>IF(OR(J164=0,G164=""),"",Admin!C158)</f>
        <v/>
      </c>
      <c r="AP164" s="252" t="str">
        <f>IF(C164="","",Development!$A$4&amp;"_"&amp;Development!$A$5)</f>
        <v/>
      </c>
    </row>
    <row r="165" spans="3:42" ht="20.149999999999999" customHeight="1" x14ac:dyDescent="0.35">
      <c r="C165" t="str">
        <f>IF(OR(Worksheet!I165="",Worksheet!G165=""),"","Lighting")</f>
        <v/>
      </c>
      <c r="D165" t="str">
        <f>IF(C165="","","LED/Solid State")</f>
        <v/>
      </c>
      <c r="E165" t="str">
        <f>IF(C165="","",INDEX(References!$I$13:$I$48,MATCH(Calculations!A156,References!$G$13:$G$48,0)))</f>
        <v/>
      </c>
      <c r="F165" t="str">
        <f>IF(C165="","",Calculations!A156)</f>
        <v/>
      </c>
      <c r="G165" t="str">
        <f>IF(C165="","",Worksheet!I165)</f>
        <v/>
      </c>
      <c r="H165" t="str">
        <f>IF(OR(C165="",Worksheet!M165=""),"",Worksheet!M165)</f>
        <v/>
      </c>
      <c r="I165" t="str">
        <f>IF(C165="","",Application!$N$40)</f>
        <v/>
      </c>
      <c r="J165" t="str">
        <f>IF(C165="","",Worksheet!G165)</f>
        <v/>
      </c>
      <c r="K165" t="str">
        <f>IF(Worksheet!I165="","",Worksheet!K165)</f>
        <v/>
      </c>
      <c r="L165" t="str">
        <f>IF(C165="","",IF(OR(Worksheet!O165="Standard",Worksheet!O165="Premium"),Worksheet!Q165,Worksheet!O165))</f>
        <v/>
      </c>
      <c r="M165" t="str">
        <f>IF(C165="","",Worksheet!S165)</f>
        <v/>
      </c>
      <c r="N165" t="str">
        <f>IF(C165="","",References!$P$16)</f>
        <v/>
      </c>
      <c r="O165" t="str">
        <f>IF(C165="","",Calculations!F156)</f>
        <v/>
      </c>
      <c r="P165" s="261" t="str">
        <f>IF(D165="","",Calculations!G156)</f>
        <v/>
      </c>
      <c r="Q165" s="262" t="str">
        <f>IF(C165="","",Calculations!H156)</f>
        <v/>
      </c>
      <c r="R165" s="260" t="str">
        <f>IF(C165="","",1)</f>
        <v/>
      </c>
      <c r="S165" s="264" t="str">
        <f>IF(P165="","",P165*R165*U165)</f>
        <v/>
      </c>
      <c r="T165" s="262" t="str">
        <f>IF(Q165="","",Q165*R165)</f>
        <v/>
      </c>
      <c r="U165" t="str">
        <f>IF(C165="","",INDEX(References!$W$3:$W$48,MATCH($F165,References!$V$3:$V$48,0)))</f>
        <v/>
      </c>
      <c r="V165" t="str">
        <f>IF(D165="","",INDEX(References!$Z$3:$Z$48,MATCH($F165,References!$V$3:$V$48,0)))</f>
        <v/>
      </c>
      <c r="W165" t="str">
        <f>IF(E165="","",INDEX(References!$AA$3:$AA$48,MATCH($F165,References!$V$3:$V$48,0)))</f>
        <v/>
      </c>
      <c r="X165" t="str">
        <f>IF(F165="","",INDEX(References!$AB$3:$AB$48,MATCH($F165,References!$V$3:$V$48,0)))</f>
        <v/>
      </c>
      <c r="Y165" t="str">
        <f>IF(G165="","",INDEX(References!$AC$3:$AC$48,MATCH($F165,References!$V$3:$V$48,0)))</f>
        <v/>
      </c>
      <c r="Z165" s="117" t="str">
        <f>IF(I165="","",INDEX(References!$X$3:$X$48,MATCH($F165,References!$V$3:$V$48,0)))</f>
        <v/>
      </c>
      <c r="AA165" s="117" t="str">
        <f>IF(I165="","",INDEX(References!$Y$3:$Y$48,MATCH($F165,References!$V$3:$V$48,0)))</f>
        <v/>
      </c>
      <c r="AB165" s="264" t="str">
        <f>IF(P165="","",(P165*Z165*U165)/(1-X165)*((1-V165)*(1+W165)))</f>
        <v/>
      </c>
      <c r="AC165" s="255" t="str">
        <f>IF(Q165="","",((Q165*AA165)/(1-Y165)*((1-V165)*(1+W165))))</f>
        <v/>
      </c>
      <c r="AD165" s="264" t="str">
        <f>IF(AB165="","",AB165*G165)</f>
        <v/>
      </c>
      <c r="AE165" s="262" t="str">
        <f>IF(AC165="","",AC165*G165)</f>
        <v/>
      </c>
      <c r="AL165" t="str">
        <f>IF(AE165="","",AE165*References!$O$22)</f>
        <v/>
      </c>
      <c r="AM165" t="str">
        <f>IF(AE165="","",AE165*References!$O$26)</f>
        <v/>
      </c>
      <c r="AN165" t="str">
        <f>IF(C165="","",AO165/G165)</f>
        <v/>
      </c>
      <c r="AO165" s="8" t="str">
        <f>IF(OR(J165=0,G165=""),"",Admin!C159)</f>
        <v/>
      </c>
      <c r="AP165" s="252" t="str">
        <f>IF(C165="","",Development!$A$4&amp;"_"&amp;Development!$A$5)</f>
        <v/>
      </c>
    </row>
    <row r="166" spans="3:42" ht="20.149999999999999" customHeight="1" x14ac:dyDescent="0.35">
      <c r="C166" t="str">
        <f>IF(OR(Worksheet!I166="",Worksheet!G166=""),"","Lighting")</f>
        <v/>
      </c>
      <c r="D166" t="str">
        <f>IF(C166="","","LED/Solid State")</f>
        <v/>
      </c>
      <c r="E166" t="str">
        <f>IF(C166="","",INDEX(References!$I$13:$I$48,MATCH(Calculations!A157,References!$G$13:$G$48,0)))</f>
        <v/>
      </c>
      <c r="F166" t="str">
        <f>IF(C166="","",Calculations!A157)</f>
        <v/>
      </c>
      <c r="G166" t="str">
        <f>IF(C166="","",Worksheet!I166)</f>
        <v/>
      </c>
      <c r="H166" t="str">
        <f>IF(OR(C166="",Worksheet!M166=""),"",Worksheet!M166)</f>
        <v/>
      </c>
      <c r="I166" t="str">
        <f>IF(C166="","",Application!$N$40)</f>
        <v/>
      </c>
      <c r="J166" t="str">
        <f>IF(C166="","",Worksheet!G166)</f>
        <v/>
      </c>
      <c r="K166" t="str">
        <f>IF(Worksheet!I166="","",Worksheet!K166)</f>
        <v/>
      </c>
      <c r="L166" t="str">
        <f>IF(C166="","",IF(OR(Worksheet!O166="Standard",Worksheet!O166="Premium"),Worksheet!Q166,Worksheet!O166))</f>
        <v/>
      </c>
      <c r="M166" t="str">
        <f>IF(C166="","",Worksheet!S166)</f>
        <v/>
      </c>
      <c r="N166" t="str">
        <f>IF(C166="","",References!$P$16)</f>
        <v/>
      </c>
      <c r="O166" t="str">
        <f>IF(C166="","",Calculations!F157)</f>
        <v/>
      </c>
      <c r="P166" s="261" t="str">
        <f>IF(D166="","",Calculations!G157)</f>
        <v/>
      </c>
      <c r="Q166" s="262" t="str">
        <f>IF(C166="","",Calculations!H157)</f>
        <v/>
      </c>
      <c r="R166" s="260" t="str">
        <f>IF(C166="","",1)</f>
        <v/>
      </c>
      <c r="S166" s="264" t="str">
        <f>IF(P166="","",P166*R166*U166)</f>
        <v/>
      </c>
      <c r="T166" s="262" t="str">
        <f>IF(Q166="","",Q166*R166)</f>
        <v/>
      </c>
      <c r="U166" t="str">
        <f>IF(C166="","",INDEX(References!$W$3:$W$48,MATCH($F166,References!$V$3:$V$48,0)))</f>
        <v/>
      </c>
      <c r="V166" t="str">
        <f>IF(D166="","",INDEX(References!$Z$3:$Z$48,MATCH($F166,References!$V$3:$V$48,0)))</f>
        <v/>
      </c>
      <c r="W166" t="str">
        <f>IF(E166="","",INDEX(References!$AA$3:$AA$48,MATCH($F166,References!$V$3:$V$48,0)))</f>
        <v/>
      </c>
      <c r="X166" t="str">
        <f>IF(F166="","",INDEX(References!$AB$3:$AB$48,MATCH($F166,References!$V$3:$V$48,0)))</f>
        <v/>
      </c>
      <c r="Y166" t="str">
        <f>IF(G166="","",INDEX(References!$AC$3:$AC$48,MATCH($F166,References!$V$3:$V$48,0)))</f>
        <v/>
      </c>
      <c r="Z166" s="117" t="str">
        <f>IF(I166="","",INDEX(References!$X$3:$X$48,MATCH($F166,References!$V$3:$V$48,0)))</f>
        <v/>
      </c>
      <c r="AA166" s="117" t="str">
        <f>IF(I166="","",INDEX(References!$Y$3:$Y$48,MATCH($F166,References!$V$3:$V$48,0)))</f>
        <v/>
      </c>
      <c r="AB166" s="264" t="str">
        <f>IF(P166="","",(P166*Z166*U166)/(1-X166)*((1-V166)*(1+W166)))</f>
        <v/>
      </c>
      <c r="AC166" s="255" t="str">
        <f>IF(Q166="","",((Q166*AA166)/(1-Y166)*((1-V166)*(1+W166))))</f>
        <v/>
      </c>
      <c r="AD166" s="264" t="str">
        <f>IF(AB166="","",AB166*G166)</f>
        <v/>
      </c>
      <c r="AE166" s="262" t="str">
        <f>IF(AC166="","",AC166*G166)</f>
        <v/>
      </c>
      <c r="AL166" t="str">
        <f>IF(AE166="","",AE166*References!$O$22)</f>
        <v/>
      </c>
      <c r="AM166" t="str">
        <f>IF(AE166="","",AE166*References!$O$26)</f>
        <v/>
      </c>
      <c r="AN166" t="str">
        <f>IF(C166="","",AO166/G166)</f>
        <v/>
      </c>
      <c r="AO166" s="8" t="str">
        <f>IF(OR(J166=0,G166=""),"",Admin!C160)</f>
        <v/>
      </c>
      <c r="AP166" s="252" t="str">
        <f>IF(C166="","",Development!$A$4&amp;"_"&amp;Development!$A$5)</f>
        <v/>
      </c>
    </row>
    <row r="167" spans="3:42" ht="5.15" customHeight="1" x14ac:dyDescent="0.35">
      <c r="P167" s="259"/>
      <c r="Q167" s="258"/>
      <c r="T167" s="258"/>
      <c r="AB167" s="257"/>
      <c r="AC167" s="255"/>
    </row>
    <row r="168" spans="3:42" ht="5.15" customHeight="1" x14ac:dyDescent="0.35">
      <c r="P168" s="259"/>
      <c r="Q168" s="258"/>
      <c r="T168" s="258"/>
      <c r="AB168" s="257"/>
      <c r="AC168" s="255"/>
    </row>
    <row r="169" spans="3:42" ht="5.5" customHeight="1" x14ac:dyDescent="0.35">
      <c r="P169" s="259"/>
      <c r="Q169" s="258"/>
      <c r="T169" s="258"/>
      <c r="AB169" s="257"/>
      <c r="AC169" s="255"/>
    </row>
    <row r="170" spans="3:42" ht="7" customHeight="1" x14ac:dyDescent="0.35">
      <c r="P170" s="259"/>
      <c r="Q170" s="258"/>
      <c r="T170" s="258"/>
      <c r="AB170" s="257"/>
      <c r="AC170" s="255"/>
    </row>
    <row r="171" spans="3:42" ht="20.149999999999999" customHeight="1" x14ac:dyDescent="0.35">
      <c r="C171" t="str">
        <f>IF(OR(Worksheet!I171="",Worksheet!G171=""),"","Lighting")</f>
        <v/>
      </c>
      <c r="D171" t="str">
        <f>IF(C171="","","LED/Solid State")</f>
        <v/>
      </c>
      <c r="E171" t="str">
        <f>IF(C171="","",INDEX(References!$I$13:$I$48,MATCH(Calculations!A162,References!$G$13:$G$48,0)))</f>
        <v/>
      </c>
      <c r="F171" t="str">
        <f>IF(C171="","",Calculations!A162)</f>
        <v/>
      </c>
      <c r="G171" t="str">
        <f>IF(C171="","",Worksheet!I171)</f>
        <v/>
      </c>
      <c r="H171" t="str">
        <f>IF(OR(C171="",Worksheet!M171=""),"",Worksheet!M171)</f>
        <v/>
      </c>
      <c r="I171" t="str">
        <f>IF(C171="","",Application!$N$40)</f>
        <v/>
      </c>
      <c r="J171" t="str">
        <f>IF(C171="","",Worksheet!G171)</f>
        <v/>
      </c>
      <c r="K171" t="str">
        <f>IF(Worksheet!I171="","",Worksheet!K171)</f>
        <v/>
      </c>
      <c r="L171" t="str">
        <f>IF(C171="","",IF(OR(Worksheet!O171="Standard",Worksheet!O171="Premium"),Worksheet!Q171,Worksheet!O171))</f>
        <v/>
      </c>
      <c r="M171" t="str">
        <f>IF(C171="","",Worksheet!S171)</f>
        <v/>
      </c>
      <c r="N171" t="str">
        <f>IF(C171="","",References!$P$16)</f>
        <v/>
      </c>
      <c r="O171" t="str">
        <f>IF(C171="","",Calculations!F162)</f>
        <v/>
      </c>
      <c r="P171" s="261" t="str">
        <f>IF(D171="","",Calculations!G162)</f>
        <v/>
      </c>
      <c r="Q171" s="262" t="str">
        <f>IF(C171="","",Calculations!H162)</f>
        <v/>
      </c>
      <c r="R171" s="260" t="str">
        <f>IF(C171="","",1)</f>
        <v/>
      </c>
      <c r="S171" s="264" t="str">
        <f>IF(P171="","",P171*R171*U171)</f>
        <v/>
      </c>
      <c r="T171" s="262" t="str">
        <f>IF(Q171="","",Q171*R171)</f>
        <v/>
      </c>
      <c r="U171" t="str">
        <f>IF(C171="","",INDEX(References!$W$3:$W$48,MATCH($F171,References!$V$3:$V$48,0)))</f>
        <v/>
      </c>
      <c r="V171" t="str">
        <f>IF(D171="","",INDEX(References!$Z$3:$Z$48,MATCH($F171,References!$V$3:$V$48,0)))</f>
        <v/>
      </c>
      <c r="W171" t="str">
        <f>IF(E171="","",INDEX(References!$AA$3:$AA$48,MATCH($F171,References!$V$3:$V$48,0)))</f>
        <v/>
      </c>
      <c r="X171" t="str">
        <f>IF(F171="","",INDEX(References!$AB$3:$AB$48,MATCH($F171,References!$V$3:$V$48,0)))</f>
        <v/>
      </c>
      <c r="Y171" t="str">
        <f>IF(G171="","",INDEX(References!$AC$3:$AC$48,MATCH($F171,References!$V$3:$V$48,0)))</f>
        <v/>
      </c>
      <c r="Z171" s="117" t="str">
        <f>IF(I171="","",INDEX(References!$X$3:$X$48,MATCH($F171,References!$V$3:$V$48,0)))</f>
        <v/>
      </c>
      <c r="AA171" s="117" t="str">
        <f>IF(I171="","",INDEX(References!$Y$3:$Y$48,MATCH($F171,References!$V$3:$V$48,0)))</f>
        <v/>
      </c>
      <c r="AB171" s="264" t="str">
        <f>IF(P171="","",(P171*Z171*U171)/(1-X171)*((1-V171)*(1+W171)))</f>
        <v/>
      </c>
      <c r="AC171" s="255" t="str">
        <f>IF(Q171="","",((Q171*AA171)/(1-Y171)*((1-V171)*(1+W171))))</f>
        <v/>
      </c>
      <c r="AD171" s="264" t="str">
        <f>IF(AB171="","",AB171*G171)</f>
        <v/>
      </c>
      <c r="AE171" s="262" t="str">
        <f>IF(AC171="","",AC171*G171)</f>
        <v/>
      </c>
      <c r="AL171" t="str">
        <f>IF(AE171="","",AE171*References!$O$22)</f>
        <v/>
      </c>
      <c r="AM171" t="str">
        <f>IF(AE171="","",AE171*References!$O$26)</f>
        <v/>
      </c>
      <c r="AN171" t="str">
        <f>IF(C171="","",AO171/G171)</f>
        <v/>
      </c>
      <c r="AO171" s="8" t="str">
        <f>IF(OR(J171=0,G171=""),"",Admin!C165)</f>
        <v/>
      </c>
      <c r="AP171" s="252" t="str">
        <f>IF(C171="","",Development!$A$4&amp;"_"&amp;Development!$A$5)</f>
        <v/>
      </c>
    </row>
    <row r="172" spans="3:42" ht="20.149999999999999" customHeight="1" x14ac:dyDescent="0.35">
      <c r="C172" t="str">
        <f>IF(OR(Worksheet!I172="",Worksheet!G172=""),"","Lighting")</f>
        <v/>
      </c>
      <c r="D172" t="str">
        <f>IF(C172="","","LED/Solid State")</f>
        <v/>
      </c>
      <c r="E172" t="str">
        <f>IF(C172="","",INDEX(References!$I$13:$I$48,MATCH(Calculations!A163,References!$G$13:$G$48,0)))</f>
        <v/>
      </c>
      <c r="F172" t="str">
        <f>IF(C172="","",Calculations!A163)</f>
        <v/>
      </c>
      <c r="G172" t="str">
        <f>IF(C172="","",Worksheet!I172)</f>
        <v/>
      </c>
      <c r="H172" t="str">
        <f>IF(OR(C172="",Worksheet!M172=""),"",Worksheet!M172)</f>
        <v/>
      </c>
      <c r="I172" t="str">
        <f>IF(C172="","",Application!$N$40)</f>
        <v/>
      </c>
      <c r="J172" t="str">
        <f>IF(C172="","",Worksheet!G172)</f>
        <v/>
      </c>
      <c r="K172" t="str">
        <f>IF(Worksheet!I172="","",Worksheet!K172)</f>
        <v/>
      </c>
      <c r="L172" t="str">
        <f>IF(C172="","",IF(OR(Worksheet!O172="Standard",Worksheet!O172="Premium"),Worksheet!Q172,Worksheet!O172))</f>
        <v/>
      </c>
      <c r="M172" t="str">
        <f>IF(C172="","",Worksheet!S172)</f>
        <v/>
      </c>
      <c r="N172" t="str">
        <f>IF(C172="","",References!$P$16)</f>
        <v/>
      </c>
      <c r="O172" t="str">
        <f>IF(C172="","",Calculations!F163)</f>
        <v/>
      </c>
      <c r="P172" s="261" t="str">
        <f>IF(D172="","",Calculations!G163)</f>
        <v/>
      </c>
      <c r="Q172" s="262" t="str">
        <f>IF(C172="","",Calculations!H163)</f>
        <v/>
      </c>
      <c r="R172" s="260" t="str">
        <f>IF(C172="","",1)</f>
        <v/>
      </c>
      <c r="S172" s="264" t="str">
        <f>IF(P172="","",P172*R172*U172)</f>
        <v/>
      </c>
      <c r="T172" s="262" t="str">
        <f>IF(Q172="","",Q172*R172)</f>
        <v/>
      </c>
      <c r="U172" t="str">
        <f>IF(C172="","",INDEX(References!$W$3:$W$48,MATCH($F172,References!$V$3:$V$48,0)))</f>
        <v/>
      </c>
      <c r="V172" t="str">
        <f>IF(D172="","",INDEX(References!$Z$3:$Z$48,MATCH($F172,References!$V$3:$V$48,0)))</f>
        <v/>
      </c>
      <c r="W172" t="str">
        <f>IF(E172="","",INDEX(References!$AA$3:$AA$48,MATCH($F172,References!$V$3:$V$48,0)))</f>
        <v/>
      </c>
      <c r="X172" t="str">
        <f>IF(F172="","",INDEX(References!$AB$3:$AB$48,MATCH($F172,References!$V$3:$V$48,0)))</f>
        <v/>
      </c>
      <c r="Y172" t="str">
        <f>IF(G172="","",INDEX(References!$AC$3:$AC$48,MATCH($F172,References!$V$3:$V$48,0)))</f>
        <v/>
      </c>
      <c r="Z172" s="117" t="str">
        <f>IF(I172="","",INDEX(References!$X$3:$X$48,MATCH($F172,References!$V$3:$V$48,0)))</f>
        <v/>
      </c>
      <c r="AA172" s="117" t="str">
        <f>IF(I172="","",INDEX(References!$Y$3:$Y$48,MATCH($F172,References!$V$3:$V$48,0)))</f>
        <v/>
      </c>
      <c r="AB172" s="264" t="str">
        <f>IF(P172="","",(P172*Z172*U172)/(1-X172)*((1-V172)*(1+W172)))</f>
        <v/>
      </c>
      <c r="AC172" s="255" t="str">
        <f>IF(Q172="","",((Q172*AA172)/(1-Y172)*((1-V172)*(1+W172))))</f>
        <v/>
      </c>
      <c r="AD172" s="264" t="str">
        <f>IF(AB172="","",AB172*G172)</f>
        <v/>
      </c>
      <c r="AE172" s="262" t="str">
        <f>IF(AC172="","",AC172*G172)</f>
        <v/>
      </c>
      <c r="AL172" t="str">
        <f>IF(AE172="","",AE172*References!$O$22)</f>
        <v/>
      </c>
      <c r="AM172" t="str">
        <f>IF(AE172="","",AE172*References!$O$26)</f>
        <v/>
      </c>
      <c r="AN172" t="str">
        <f>IF(C172="","",AO172/G172)</f>
        <v/>
      </c>
      <c r="AO172" s="8" t="str">
        <f>IF(OR(J172=0,G172=""),"",Admin!C166)</f>
        <v/>
      </c>
      <c r="AP172" s="252" t="str">
        <f>IF(C172="","",Development!$A$4&amp;"_"&amp;Development!$A$5)</f>
        <v/>
      </c>
    </row>
    <row r="173" spans="3:42" ht="20.149999999999999" customHeight="1" x14ac:dyDescent="0.35">
      <c r="C173" t="str">
        <f>IF(OR(Worksheet!I173="",Worksheet!G173=""),"","Lighting")</f>
        <v/>
      </c>
      <c r="D173" t="str">
        <f>IF(C173="","","LED/Solid State")</f>
        <v/>
      </c>
      <c r="E173" t="str">
        <f>IF(C173="","",INDEX(References!$I$13:$I$48,MATCH(Calculations!A164,References!$G$13:$G$48,0)))</f>
        <v/>
      </c>
      <c r="F173" t="str">
        <f>IF(C173="","",Calculations!A164)</f>
        <v/>
      </c>
      <c r="G173" t="str">
        <f>IF(C173="","",Worksheet!I173)</f>
        <v/>
      </c>
      <c r="H173" t="str">
        <f>IF(OR(C173="",Worksheet!M173=""),"",Worksheet!M173)</f>
        <v/>
      </c>
      <c r="I173" t="str">
        <f>IF(C173="","",Application!$N$40)</f>
        <v/>
      </c>
      <c r="J173" t="str">
        <f>IF(C173="","",Worksheet!G173)</f>
        <v/>
      </c>
      <c r="K173" t="str">
        <f>IF(Worksheet!I173="","",Worksheet!K173)</f>
        <v/>
      </c>
      <c r="L173" t="str">
        <f>IF(C173="","",IF(OR(Worksheet!O173="Standard",Worksheet!O173="Premium"),Worksheet!Q173,Worksheet!O173))</f>
        <v/>
      </c>
      <c r="M173" t="str">
        <f>IF(C173="","",Worksheet!S173)</f>
        <v/>
      </c>
      <c r="N173" t="str">
        <f>IF(C173="","",References!$P$16)</f>
        <v/>
      </c>
      <c r="O173" t="str">
        <f>IF(C173="","",Calculations!F164)</f>
        <v/>
      </c>
      <c r="P173" s="261" t="str">
        <f>IF(D173="","",Calculations!G164)</f>
        <v/>
      </c>
      <c r="Q173" s="262" t="str">
        <f>IF(C173="","",Calculations!H164)</f>
        <v/>
      </c>
      <c r="R173" s="260" t="str">
        <f>IF(C173="","",1)</f>
        <v/>
      </c>
      <c r="S173" s="264" t="str">
        <f>IF(P173="","",P173*R173*U173)</f>
        <v/>
      </c>
      <c r="T173" s="262" t="str">
        <f>IF(Q173="","",Q173*R173)</f>
        <v/>
      </c>
      <c r="U173" t="str">
        <f>IF(C173="","",INDEX(References!$W$3:$W$48,MATCH($F173,References!$V$3:$V$48,0)))</f>
        <v/>
      </c>
      <c r="V173" t="str">
        <f>IF(D173="","",INDEX(References!$Z$3:$Z$48,MATCH($F173,References!$V$3:$V$48,0)))</f>
        <v/>
      </c>
      <c r="W173" t="str">
        <f>IF(E173="","",INDEX(References!$AA$3:$AA$48,MATCH($F173,References!$V$3:$V$48,0)))</f>
        <v/>
      </c>
      <c r="X173" t="str">
        <f>IF(F173="","",INDEX(References!$AB$3:$AB$48,MATCH($F173,References!$V$3:$V$48,0)))</f>
        <v/>
      </c>
      <c r="Y173" t="str">
        <f>IF(G173="","",INDEX(References!$AC$3:$AC$48,MATCH($F173,References!$V$3:$V$48,0)))</f>
        <v/>
      </c>
      <c r="Z173" s="117" t="str">
        <f>IF(I173="","",INDEX(References!$X$3:$X$48,MATCH($F173,References!$V$3:$V$48,0)))</f>
        <v/>
      </c>
      <c r="AA173" s="117" t="str">
        <f>IF(I173="","",INDEX(References!$Y$3:$Y$48,MATCH($F173,References!$V$3:$V$48,0)))</f>
        <v/>
      </c>
      <c r="AB173" s="264" t="str">
        <f>IF(P173="","",(P173*Z173*U173)/(1-X173)*((1-V173)*(1+W173)))</f>
        <v/>
      </c>
      <c r="AC173" s="255" t="str">
        <f>IF(Q173="","",((Q173*AA173)/(1-Y173)*((1-V173)*(1+W173))))</f>
        <v/>
      </c>
      <c r="AD173" s="264" t="str">
        <f>IF(AB173="","",AB173*G173)</f>
        <v/>
      </c>
      <c r="AE173" s="262" t="str">
        <f>IF(AC173="","",AC173*G173)</f>
        <v/>
      </c>
      <c r="AL173" t="str">
        <f>IF(AE173="","",AE173*References!$O$22)</f>
        <v/>
      </c>
      <c r="AM173" t="str">
        <f>IF(AE173="","",AE173*References!$O$26)</f>
        <v/>
      </c>
      <c r="AN173" t="str">
        <f>IF(C173="","",AO173/G173)</f>
        <v/>
      </c>
      <c r="AO173" s="8" t="str">
        <f>IF(OR(J173=0,G173=""),"",Admin!C167)</f>
        <v/>
      </c>
      <c r="AP173" s="252" t="str">
        <f>IF(C173="","",Development!$A$4&amp;"_"&amp;Development!$A$5)</f>
        <v/>
      </c>
    </row>
    <row r="174" spans="3:42" ht="20.149999999999999" customHeight="1" x14ac:dyDescent="0.35">
      <c r="C174" t="str">
        <f>IF(OR(Worksheet!I174="",Worksheet!G174=""),"","Lighting")</f>
        <v/>
      </c>
      <c r="D174" t="str">
        <f>IF(C174="","","LED/Solid State")</f>
        <v/>
      </c>
      <c r="E174" t="str">
        <f>IF(C174="","",INDEX(References!$I$13:$I$48,MATCH(Calculations!A165,References!$G$13:$G$48,0)))</f>
        <v/>
      </c>
      <c r="F174" t="str">
        <f>IF(C174="","",Calculations!A165)</f>
        <v/>
      </c>
      <c r="G174" t="str">
        <f>IF(C174="","",Worksheet!I174)</f>
        <v/>
      </c>
      <c r="H174" t="str">
        <f>IF(OR(C174="",Worksheet!M174=""),"",Worksheet!M174)</f>
        <v/>
      </c>
      <c r="I174" t="str">
        <f>IF(C174="","",Application!$N$40)</f>
        <v/>
      </c>
      <c r="J174" t="str">
        <f>IF(C174="","",Worksheet!G174)</f>
        <v/>
      </c>
      <c r="K174" t="str">
        <f>IF(Worksheet!I174="","",Worksheet!K174)</f>
        <v/>
      </c>
      <c r="L174" t="str">
        <f>IF(C174="","",IF(OR(Worksheet!O174="Standard",Worksheet!O174="Premium"),Worksheet!Q174,Worksheet!O174))</f>
        <v/>
      </c>
      <c r="M174" t="str">
        <f>IF(C174="","",Worksheet!S174)</f>
        <v/>
      </c>
      <c r="N174" t="str">
        <f>IF(C174="","",References!$P$16)</f>
        <v/>
      </c>
      <c r="O174" t="str">
        <f>IF(C174="","",Calculations!F165)</f>
        <v/>
      </c>
      <c r="P174" s="261" t="str">
        <f>IF(D174="","",Calculations!G165)</f>
        <v/>
      </c>
      <c r="Q174" s="262" t="str">
        <f>IF(C174="","",Calculations!H165)</f>
        <v/>
      </c>
      <c r="R174" s="260" t="str">
        <f>IF(C174="","",1)</f>
        <v/>
      </c>
      <c r="S174" s="264" t="str">
        <f>IF(P174="","",P174*R174*U174)</f>
        <v/>
      </c>
      <c r="T174" s="262" t="str">
        <f>IF(Q174="","",Q174*R174)</f>
        <v/>
      </c>
      <c r="U174" t="str">
        <f>IF(C174="","",INDEX(References!$W$3:$W$48,MATCH($F174,References!$V$3:$V$48,0)))</f>
        <v/>
      </c>
      <c r="V174" t="str">
        <f>IF(D174="","",INDEX(References!$Z$3:$Z$48,MATCH($F174,References!$V$3:$V$48,0)))</f>
        <v/>
      </c>
      <c r="W174" t="str">
        <f>IF(E174="","",INDEX(References!$AA$3:$AA$48,MATCH($F174,References!$V$3:$V$48,0)))</f>
        <v/>
      </c>
      <c r="X174" t="str">
        <f>IF(F174="","",INDEX(References!$AB$3:$AB$48,MATCH($F174,References!$V$3:$V$48,0)))</f>
        <v/>
      </c>
      <c r="Y174" t="str">
        <f>IF(G174="","",INDEX(References!$AC$3:$AC$48,MATCH($F174,References!$V$3:$V$48,0)))</f>
        <v/>
      </c>
      <c r="Z174" s="117" t="str">
        <f>IF(I174="","",INDEX(References!$X$3:$X$48,MATCH($F174,References!$V$3:$V$48,0)))</f>
        <v/>
      </c>
      <c r="AA174" s="117" t="str">
        <f>IF(I174="","",INDEX(References!$Y$3:$Y$48,MATCH($F174,References!$V$3:$V$48,0)))</f>
        <v/>
      </c>
      <c r="AB174" s="264" t="str">
        <f>IF(P174="","",(P174*Z174*U174)/(1-X174)*((1-V174)*(1+W174)))</f>
        <v/>
      </c>
      <c r="AC174" s="255" t="str">
        <f>IF(Q174="","",((Q174*AA174)/(1-Y174)*((1-V174)*(1+W174))))</f>
        <v/>
      </c>
      <c r="AD174" s="264" t="str">
        <f>IF(AB174="","",AB174*G174)</f>
        <v/>
      </c>
      <c r="AE174" s="262" t="str">
        <f>IF(AC174="","",AC174*G174)</f>
        <v/>
      </c>
      <c r="AL174" t="str">
        <f>IF(AE174="","",AE174*References!$O$22)</f>
        <v/>
      </c>
      <c r="AM174" t="str">
        <f>IF(AE174="","",AE174*References!$O$26)</f>
        <v/>
      </c>
      <c r="AN174" t="str">
        <f>IF(C174="","",AO174/G174)</f>
        <v/>
      </c>
      <c r="AO174" s="8" t="str">
        <f>IF(OR(J174=0,G174=""),"",Admin!C168)</f>
        <v/>
      </c>
      <c r="AP174" s="252" t="str">
        <f>IF(C174="","",Development!$A$4&amp;"_"&amp;Development!$A$5)</f>
        <v/>
      </c>
    </row>
    <row r="175" spans="3:42" ht="5.15" customHeight="1" x14ac:dyDescent="0.35">
      <c r="P175" s="259"/>
      <c r="Q175" s="258"/>
      <c r="T175" s="258"/>
      <c r="AB175" s="257"/>
      <c r="AC175" s="255"/>
    </row>
    <row r="176" spans="3:42" ht="5.15" customHeight="1" x14ac:dyDescent="0.35">
      <c r="P176" s="259"/>
      <c r="Q176" s="258"/>
      <c r="T176" s="258"/>
      <c r="AB176" s="257"/>
      <c r="AC176" s="255"/>
    </row>
    <row r="177" spans="3:42" ht="5.15" customHeight="1" x14ac:dyDescent="0.35">
      <c r="P177" s="259"/>
      <c r="Q177" s="258"/>
      <c r="T177" s="258"/>
      <c r="AB177" s="257"/>
      <c r="AC177" s="255"/>
    </row>
    <row r="178" spans="3:42" ht="5.15" customHeight="1" x14ac:dyDescent="0.35">
      <c r="P178" s="259"/>
      <c r="Q178" s="258"/>
      <c r="T178" s="258"/>
      <c r="AB178" s="257"/>
      <c r="AC178" s="255"/>
    </row>
    <row r="179" spans="3:42" ht="20.149999999999999" customHeight="1" x14ac:dyDescent="0.35">
      <c r="C179" t="str">
        <f>IF(OR(Worksheet!I179="",Worksheet!G179=""),"","Lighting")</f>
        <v/>
      </c>
      <c r="D179" t="str">
        <f>IF(C179="","","LED/Solid State")</f>
        <v/>
      </c>
      <c r="E179" t="str">
        <f>IF(C179="","",INDEX(References!$I$13:$I$48,MATCH(Calculations!A170,References!$G$13:$G$48,0)))</f>
        <v/>
      </c>
      <c r="F179" t="str">
        <f>IF(C179="","",Calculations!A170)</f>
        <v/>
      </c>
      <c r="G179" t="str">
        <f>IF(C179="","",Worksheet!I179)</f>
        <v/>
      </c>
      <c r="H179" t="str">
        <f>IF(OR(C179="",Worksheet!M179=""),"",Worksheet!M179)</f>
        <v/>
      </c>
      <c r="I179" t="str">
        <f>IF(C179="","",Application!$N$40)</f>
        <v/>
      </c>
      <c r="J179" t="str">
        <f>IF(C179="","",Worksheet!G179)</f>
        <v/>
      </c>
      <c r="K179" t="str">
        <f>IF(Worksheet!I179="","",Worksheet!K179)</f>
        <v/>
      </c>
      <c r="L179" t="str">
        <f>IF(C179="","",IF(OR(Worksheet!O179="Standard",Worksheet!O179="Premium"),Worksheet!Q179,Worksheet!O179))</f>
        <v/>
      </c>
      <c r="M179" t="str">
        <f>IF(C179="","",Worksheet!S179)</f>
        <v/>
      </c>
      <c r="N179" t="str">
        <f>IF(C179="","",References!$P$16)</f>
        <v/>
      </c>
      <c r="O179" t="str">
        <f>IF(C179="","",Calculations!F170)</f>
        <v/>
      </c>
      <c r="P179" s="261" t="str">
        <f>IF(D179="","",Calculations!G170)</f>
        <v/>
      </c>
      <c r="Q179" s="262" t="str">
        <f>IF(C179="","",Calculations!H170)</f>
        <v/>
      </c>
      <c r="R179" s="260" t="str">
        <f>IF(C179="","",1)</f>
        <v/>
      </c>
      <c r="S179" s="264" t="str">
        <f>IF(P179="","",P179*R179*U179)</f>
        <v/>
      </c>
      <c r="T179" s="262" t="str">
        <f>IF(Q179="","",Q179*R179)</f>
        <v/>
      </c>
      <c r="U179" t="str">
        <f>IF(C179="","",INDEX(References!$W$3:$W$48,MATCH($F179,References!$V$3:$V$48,0)))</f>
        <v/>
      </c>
      <c r="V179" t="str">
        <f>IF(D179="","",INDEX(References!$Z$3:$Z$48,MATCH($F179,References!$V$3:$V$48,0)))</f>
        <v/>
      </c>
      <c r="W179" t="str">
        <f>IF(E179="","",INDEX(References!$AA$3:$AA$48,MATCH($F179,References!$V$3:$V$48,0)))</f>
        <v/>
      </c>
      <c r="X179" t="str">
        <f>IF(F179="","",INDEX(References!$AB$3:$AB$48,MATCH($F179,References!$V$3:$V$48,0)))</f>
        <v/>
      </c>
      <c r="Y179" t="str">
        <f>IF(G179="","",INDEX(References!$AC$3:$AC$48,MATCH($F179,References!$V$3:$V$48,0)))</f>
        <v/>
      </c>
      <c r="Z179" s="117" t="str">
        <f>IF(I179="","",INDEX(References!$X$3:$X$48,MATCH($F179,References!$V$3:$V$48,0)))</f>
        <v/>
      </c>
      <c r="AA179" s="117" t="str">
        <f>IF(I179="","",INDEX(References!$Y$3:$Y$48,MATCH($F179,References!$V$3:$V$48,0)))</f>
        <v/>
      </c>
      <c r="AB179" s="264" t="str">
        <f>IF(P179="","",(P179*Z179*U179)/(1-X179)*((1-V179)*(1+W179)))</f>
        <v/>
      </c>
      <c r="AC179" s="255" t="str">
        <f>IF(Q179="","",((Q179*AA179)/(1-Y179)*((1-V179)*(1+W179))))</f>
        <v/>
      </c>
      <c r="AD179" s="264" t="str">
        <f>IF(AB179="","",AB179*G179)</f>
        <v/>
      </c>
      <c r="AE179" s="262" t="str">
        <f>IF(AC179="","",AC179*G179)</f>
        <v/>
      </c>
      <c r="AL179" t="str">
        <f>IF(AE179="","",AE179*References!$O$22)</f>
        <v/>
      </c>
      <c r="AM179" t="str">
        <f>IF(AE179="","",AE179*References!$O$26)</f>
        <v/>
      </c>
      <c r="AN179" t="str">
        <f>IF(C179="","",AO179/G179)</f>
        <v/>
      </c>
      <c r="AO179" s="8" t="str">
        <f>IF(OR(J179=0,G179=""),"",Admin!C173)</f>
        <v/>
      </c>
      <c r="AP179" s="252" t="str">
        <f>IF(C179="","",Development!$A$4&amp;"_"&amp;Development!$A$5)</f>
        <v/>
      </c>
    </row>
    <row r="180" spans="3:42" ht="20.149999999999999" customHeight="1" x14ac:dyDescent="0.35">
      <c r="C180" t="str">
        <f>IF(OR(Worksheet!I180="",Worksheet!G180=""),"","Lighting")</f>
        <v/>
      </c>
      <c r="D180" t="str">
        <f>IF(C180="","","LED/Solid State")</f>
        <v/>
      </c>
      <c r="E180" t="str">
        <f>IF(C180="","",INDEX(References!$I$13:$I$48,MATCH(Calculations!A171,References!$G$13:$G$48,0)))</f>
        <v/>
      </c>
      <c r="F180" t="str">
        <f>IF(C180="","",Calculations!A171)</f>
        <v/>
      </c>
      <c r="G180" t="str">
        <f>IF(C180="","",Worksheet!I180)</f>
        <v/>
      </c>
      <c r="H180" t="str">
        <f>IF(OR(C180="",Worksheet!M180=""),"",Worksheet!M180)</f>
        <v/>
      </c>
      <c r="I180" t="str">
        <f>IF(C180="","",Application!$N$40)</f>
        <v/>
      </c>
      <c r="J180" t="str">
        <f>IF(C180="","",Worksheet!G180)</f>
        <v/>
      </c>
      <c r="K180" t="str">
        <f>IF(Worksheet!I180="","",Worksheet!K180)</f>
        <v/>
      </c>
      <c r="L180" t="str">
        <f>IF(C180="","",IF(OR(Worksheet!O180="Standard",Worksheet!O180="Premium"),Worksheet!Q180,Worksheet!O180))</f>
        <v/>
      </c>
      <c r="M180" t="str">
        <f>IF(C180="","",Worksheet!S180)</f>
        <v/>
      </c>
      <c r="N180" t="str">
        <f>IF(C180="","",References!$P$16)</f>
        <v/>
      </c>
      <c r="O180" t="str">
        <f>IF(C180="","",Calculations!F171)</f>
        <v/>
      </c>
      <c r="P180" s="261" t="str">
        <f>IF(D180="","",Calculations!G171)</f>
        <v/>
      </c>
      <c r="Q180" s="262" t="str">
        <f>IF(C180="","",Calculations!H171)</f>
        <v/>
      </c>
      <c r="R180" s="260" t="str">
        <f>IF(C180="","",1)</f>
        <v/>
      </c>
      <c r="S180" s="264" t="str">
        <f>IF(P180="","",P180*R180*U180)</f>
        <v/>
      </c>
      <c r="T180" s="262" t="str">
        <f>IF(Q180="","",Q180*R180)</f>
        <v/>
      </c>
      <c r="U180" t="str">
        <f>IF(C180="","",INDEX(References!$W$3:$W$48,MATCH($F180,References!$V$3:$V$48,0)))</f>
        <v/>
      </c>
      <c r="V180" t="str">
        <f>IF(D180="","",INDEX(References!$Z$3:$Z$48,MATCH($F180,References!$V$3:$V$48,0)))</f>
        <v/>
      </c>
      <c r="W180" t="str">
        <f>IF(E180="","",INDEX(References!$AA$3:$AA$48,MATCH($F180,References!$V$3:$V$48,0)))</f>
        <v/>
      </c>
      <c r="X180" t="str">
        <f>IF(F180="","",INDEX(References!$AB$3:$AB$48,MATCH($F180,References!$V$3:$V$48,0)))</f>
        <v/>
      </c>
      <c r="Y180" t="str">
        <f>IF(G180="","",INDEX(References!$AC$3:$AC$48,MATCH($F180,References!$V$3:$V$48,0)))</f>
        <v/>
      </c>
      <c r="Z180" s="117" t="str">
        <f>IF(I180="","",INDEX(References!$X$3:$X$48,MATCH($F180,References!$V$3:$V$48,0)))</f>
        <v/>
      </c>
      <c r="AA180" s="117" t="str">
        <f>IF(I180="","",INDEX(References!$Y$3:$Y$48,MATCH($F180,References!$V$3:$V$48,0)))</f>
        <v/>
      </c>
      <c r="AB180" s="264" t="str">
        <f>IF(P180="","",(P180*Z180*U180)/(1-X180)*((1-V180)*(1+W180)))</f>
        <v/>
      </c>
      <c r="AC180" s="255" t="str">
        <f>IF(Q180="","",((Q180*AA180)/(1-Y180)*((1-V180)*(1+W180))))</f>
        <v/>
      </c>
      <c r="AD180" s="264" t="str">
        <f>IF(AB180="","",AB180*G180)</f>
        <v/>
      </c>
      <c r="AE180" s="262" t="str">
        <f>IF(AC180="","",AC180*G180)</f>
        <v/>
      </c>
      <c r="AL180" t="str">
        <f>IF(AE180="","",AE180*References!$O$22)</f>
        <v/>
      </c>
      <c r="AM180" t="str">
        <f>IF(AE180="","",AE180*References!$O$26)</f>
        <v/>
      </c>
      <c r="AN180" t="str">
        <f>IF(C180="","",AO180/G180)</f>
        <v/>
      </c>
      <c r="AO180" s="8" t="str">
        <f>IF(OR(J180=0,G180=""),"",Admin!C174)</f>
        <v/>
      </c>
      <c r="AP180" s="252" t="str">
        <f>IF(C180="","",Development!$A$4&amp;"_"&amp;Development!$A$5)</f>
        <v/>
      </c>
    </row>
    <row r="181" spans="3:42" ht="20.149999999999999" customHeight="1" x14ac:dyDescent="0.35">
      <c r="C181" t="str">
        <f>IF(OR(Worksheet!I181="",Worksheet!G181=""),"","Lighting")</f>
        <v/>
      </c>
      <c r="D181" t="str">
        <f>IF(C181="","","LED/Solid State")</f>
        <v/>
      </c>
      <c r="E181" t="str">
        <f>IF(C181="","",INDEX(References!$I$13:$I$48,MATCH(Calculations!A172,References!$G$13:$G$48,0)))</f>
        <v/>
      </c>
      <c r="F181" t="str">
        <f>IF(C181="","",Calculations!A172)</f>
        <v/>
      </c>
      <c r="G181" t="str">
        <f>IF(C181="","",Worksheet!I181)</f>
        <v/>
      </c>
      <c r="H181" t="str">
        <f>IF(OR(C181="",Worksheet!M181=""),"",Worksheet!M181)</f>
        <v/>
      </c>
      <c r="I181" t="str">
        <f>IF(C181="","",Application!$N$40)</f>
        <v/>
      </c>
      <c r="J181" t="str">
        <f>IF(C181="","",Worksheet!G181)</f>
        <v/>
      </c>
      <c r="K181" t="str">
        <f>IF(Worksheet!I181="","",Worksheet!K181)</f>
        <v/>
      </c>
      <c r="L181" t="str">
        <f>IF(C181="","",IF(OR(Worksheet!O181="Standard",Worksheet!O181="Premium"),Worksheet!Q181,Worksheet!O181))</f>
        <v/>
      </c>
      <c r="M181" t="str">
        <f>IF(C181="","",Worksheet!S181)</f>
        <v/>
      </c>
      <c r="N181" t="str">
        <f>IF(C181="","",References!$P$16)</f>
        <v/>
      </c>
      <c r="O181" t="str">
        <f>IF(C181="","",Calculations!F172)</f>
        <v/>
      </c>
      <c r="P181" s="261" t="str">
        <f>IF(D181="","",Calculations!G172)</f>
        <v/>
      </c>
      <c r="Q181" s="262" t="str">
        <f>IF(C181="","",Calculations!H172)</f>
        <v/>
      </c>
      <c r="R181" s="260" t="str">
        <f>IF(C181="","",1)</f>
        <v/>
      </c>
      <c r="S181" s="264" t="str">
        <f>IF(P181="","",P181*R181*U181)</f>
        <v/>
      </c>
      <c r="T181" s="262" t="str">
        <f>IF(Q181="","",Q181*R181)</f>
        <v/>
      </c>
      <c r="U181" t="str">
        <f>IF(C181="","",INDEX(References!$W$3:$W$48,MATCH($F181,References!$V$3:$V$48,0)))</f>
        <v/>
      </c>
      <c r="V181" t="str">
        <f>IF(D181="","",INDEX(References!$Z$3:$Z$48,MATCH($F181,References!$V$3:$V$48,0)))</f>
        <v/>
      </c>
      <c r="W181" t="str">
        <f>IF(E181="","",INDEX(References!$AA$3:$AA$48,MATCH($F181,References!$V$3:$V$48,0)))</f>
        <v/>
      </c>
      <c r="X181" t="str">
        <f>IF(F181="","",INDEX(References!$AB$3:$AB$48,MATCH($F181,References!$V$3:$V$48,0)))</f>
        <v/>
      </c>
      <c r="Y181" t="str">
        <f>IF(G181="","",INDEX(References!$AC$3:$AC$48,MATCH($F181,References!$V$3:$V$48,0)))</f>
        <v/>
      </c>
      <c r="Z181" s="117" t="str">
        <f>IF(I181="","",INDEX(References!$X$3:$X$48,MATCH($F181,References!$V$3:$V$48,0)))</f>
        <v/>
      </c>
      <c r="AA181" s="117" t="str">
        <f>IF(I181="","",INDEX(References!$Y$3:$Y$48,MATCH($F181,References!$V$3:$V$48,0)))</f>
        <v/>
      </c>
      <c r="AB181" s="264" t="str">
        <f>IF(P181="","",(P181*Z181*U181)/(1-X181)*((1-V181)*(1+W181)))</f>
        <v/>
      </c>
      <c r="AC181" s="255" t="str">
        <f>IF(Q181="","",((Q181*AA181)/(1-Y181)*((1-V181)*(1+W181))))</f>
        <v/>
      </c>
      <c r="AD181" s="264" t="str">
        <f>IF(AB181="","",AB181*G181)</f>
        <v/>
      </c>
      <c r="AE181" s="262" t="str">
        <f>IF(AC181="","",AC181*G181)</f>
        <v/>
      </c>
      <c r="AL181" t="str">
        <f>IF(AE181="","",AE181*References!$O$22)</f>
        <v/>
      </c>
      <c r="AM181" t="str">
        <f>IF(AE181="","",AE181*References!$O$26)</f>
        <v/>
      </c>
      <c r="AN181" t="str">
        <f>IF(C181="","",AO181/G181)</f>
        <v/>
      </c>
      <c r="AO181" s="8" t="str">
        <f>IF(OR(J181=0,G181=""),"",Admin!C175)</f>
        <v/>
      </c>
      <c r="AP181" s="252" t="str">
        <f>IF(C181="","",Development!$A$4&amp;"_"&amp;Development!$A$5)</f>
        <v/>
      </c>
    </row>
    <row r="182" spans="3:42" ht="20.149999999999999" customHeight="1" x14ac:dyDescent="0.35">
      <c r="C182" t="str">
        <f>IF(OR(Worksheet!I182="",Worksheet!G182=""),"","Lighting")</f>
        <v/>
      </c>
      <c r="D182" t="str">
        <f>IF(C182="","","LED/Solid State")</f>
        <v/>
      </c>
      <c r="E182" t="str">
        <f>IF(C182="","",INDEX(References!$I$13:$I$48,MATCH(Calculations!A173,References!$G$13:$G$48,0)))</f>
        <v/>
      </c>
      <c r="F182" t="str">
        <f>IF(C182="","",Calculations!A173)</f>
        <v/>
      </c>
      <c r="G182" t="str">
        <f>IF(C182="","",Worksheet!I182)</f>
        <v/>
      </c>
      <c r="H182" t="str">
        <f>IF(OR(C182="",Worksheet!M182=""),"",Worksheet!M182)</f>
        <v/>
      </c>
      <c r="I182" t="str">
        <f>IF(C182="","",Application!$N$40)</f>
        <v/>
      </c>
      <c r="J182" t="str">
        <f>IF(C182="","",Worksheet!G182)</f>
        <v/>
      </c>
      <c r="K182" t="str">
        <f>IF(Worksheet!I182="","",Worksheet!K182)</f>
        <v/>
      </c>
      <c r="L182" t="str">
        <f>IF(C182="","",IF(OR(Worksheet!O182="Standard",Worksheet!O182="Premium"),Worksheet!Q182,Worksheet!O182))</f>
        <v/>
      </c>
      <c r="M182" t="str">
        <f>IF(C182="","",Worksheet!S182)</f>
        <v/>
      </c>
      <c r="N182" t="str">
        <f>IF(C182="","",References!$P$16)</f>
        <v/>
      </c>
      <c r="O182" t="str">
        <f>IF(C182="","",Calculations!F173)</f>
        <v/>
      </c>
      <c r="P182" s="261" t="str">
        <f>IF(D182="","",Calculations!G173)</f>
        <v/>
      </c>
      <c r="Q182" s="262" t="str">
        <f>IF(C182="","",Calculations!H173)</f>
        <v/>
      </c>
      <c r="R182" s="260" t="str">
        <f>IF(C182="","",1)</f>
        <v/>
      </c>
      <c r="S182" s="264" t="str">
        <f>IF(P182="","",P182*R182*U182)</f>
        <v/>
      </c>
      <c r="T182" s="262" t="str">
        <f>IF(Q182="","",Q182*R182)</f>
        <v/>
      </c>
      <c r="U182" t="str">
        <f>IF(C182="","",INDEX(References!$W$3:$W$48,MATCH($F182,References!$V$3:$V$48,0)))</f>
        <v/>
      </c>
      <c r="V182" t="str">
        <f>IF(D182="","",INDEX(References!$Z$3:$Z$48,MATCH($F182,References!$V$3:$V$48,0)))</f>
        <v/>
      </c>
      <c r="W182" t="str">
        <f>IF(E182="","",INDEX(References!$AA$3:$AA$48,MATCH($F182,References!$V$3:$V$48,0)))</f>
        <v/>
      </c>
      <c r="X182" t="str">
        <f>IF(F182="","",INDEX(References!$AB$3:$AB$48,MATCH($F182,References!$V$3:$V$48,0)))</f>
        <v/>
      </c>
      <c r="Y182" t="str">
        <f>IF(G182="","",INDEX(References!$AC$3:$AC$48,MATCH($F182,References!$V$3:$V$48,0)))</f>
        <v/>
      </c>
      <c r="Z182" s="117" t="str">
        <f>IF(I182="","",INDEX(References!$X$3:$X$48,MATCH($F182,References!$V$3:$V$48,0)))</f>
        <v/>
      </c>
      <c r="AA182" s="117" t="str">
        <f>IF(I182="","",INDEX(References!$Y$3:$Y$48,MATCH($F182,References!$V$3:$V$48,0)))</f>
        <v/>
      </c>
      <c r="AB182" s="264" t="str">
        <f>IF(P182="","",(P182*Z182*U182)/(1-X182)*((1-V182)*(1+W182)))</f>
        <v/>
      </c>
      <c r="AC182" s="255" t="str">
        <f>IF(Q182="","",((Q182*AA182)/(1-Y182)*((1-V182)*(1+W182))))</f>
        <v/>
      </c>
      <c r="AD182" s="264" t="str">
        <f>IF(AB182="","",AB182*G182)</f>
        <v/>
      </c>
      <c r="AE182" s="262" t="str">
        <f>IF(AC182="","",AC182*G182)</f>
        <v/>
      </c>
      <c r="AL182" t="str">
        <f>IF(AE182="","",AE182*References!$O$22)</f>
        <v/>
      </c>
      <c r="AM182" t="str">
        <f>IF(AE182="","",AE182*References!$O$26)</f>
        <v/>
      </c>
      <c r="AN182" t="str">
        <f>IF(C182="","",AO182/G182)</f>
        <v/>
      </c>
      <c r="AO182" s="8" t="str">
        <f>IF(OR(J182=0,G182=""),"",Admin!C176)</f>
        <v/>
      </c>
      <c r="AP182" s="252" t="str">
        <f>IF(C182="","",Development!$A$4&amp;"_"&amp;Development!$A$5)</f>
        <v/>
      </c>
    </row>
    <row r="183" spans="3:42" ht="5.15" customHeight="1" x14ac:dyDescent="0.35">
      <c r="C183" t="str">
        <f>IF(OR(Worksheet!I183="",Worksheet!G183=""),"","Lighting")</f>
        <v/>
      </c>
      <c r="P183" s="259"/>
      <c r="Q183" s="258"/>
      <c r="T183" s="258"/>
      <c r="AB183" s="257"/>
      <c r="AC183" s="255"/>
    </row>
    <row r="184" spans="3:42" ht="5.15" customHeight="1" x14ac:dyDescent="0.35">
      <c r="C184" t="str">
        <f>IF(OR(Worksheet!I207="",Worksheet!G207=""),"","Lighting")</f>
        <v/>
      </c>
      <c r="P184" s="259"/>
      <c r="Q184" s="258"/>
      <c r="T184" s="258"/>
      <c r="AB184" s="257"/>
      <c r="AC184" s="255"/>
    </row>
    <row r="185" spans="3:42" ht="5.15" customHeight="1" x14ac:dyDescent="0.35">
      <c r="C185" t="str">
        <f>IF(OR(Worksheet!I208="",Worksheet!G208=""),"","Lighting")</f>
        <v/>
      </c>
      <c r="P185" s="259"/>
      <c r="Q185" s="258"/>
      <c r="T185" s="258"/>
      <c r="AB185" s="257"/>
      <c r="AC185" s="255"/>
    </row>
    <row r="186" spans="3:42" ht="5.15" customHeight="1" x14ac:dyDescent="0.35">
      <c r="C186" t="str">
        <f>IF(OR(Worksheet!I209="",Worksheet!G209=""),"","Lighting")</f>
        <v/>
      </c>
      <c r="P186" s="259"/>
      <c r="Q186" s="258"/>
      <c r="T186" s="258"/>
      <c r="AB186" s="257"/>
      <c r="AC186" s="255"/>
    </row>
    <row r="187" spans="3:42" ht="5.15" customHeight="1" x14ac:dyDescent="0.35">
      <c r="P187" s="259"/>
      <c r="Q187" s="258"/>
      <c r="T187" s="258"/>
      <c r="AB187" s="257"/>
      <c r="AC187" s="255"/>
    </row>
    <row r="188" spans="3:42" ht="5.15" customHeight="1" x14ac:dyDescent="0.35">
      <c r="P188" s="259"/>
      <c r="Q188" s="258"/>
      <c r="T188" s="258"/>
      <c r="AB188" s="257"/>
      <c r="AC188" s="255"/>
    </row>
    <row r="189" spans="3:42" ht="5.15" customHeight="1" x14ac:dyDescent="0.35">
      <c r="P189" s="259"/>
      <c r="Q189" s="258"/>
      <c r="T189" s="258"/>
      <c r="AB189" s="257"/>
      <c r="AC189" s="255"/>
    </row>
    <row r="190" spans="3:42" ht="5.15" customHeight="1" x14ac:dyDescent="0.35">
      <c r="P190" s="259"/>
      <c r="Q190" s="258"/>
      <c r="T190" s="258"/>
      <c r="AB190" s="257"/>
      <c r="AC190" s="255"/>
    </row>
    <row r="191" spans="3:42" ht="5.15" customHeight="1" x14ac:dyDescent="0.35">
      <c r="P191" s="259"/>
      <c r="Q191" s="258"/>
      <c r="T191" s="258"/>
      <c r="AB191" s="257"/>
      <c r="AC191" s="255"/>
    </row>
    <row r="192" spans="3:42" ht="5.15" customHeight="1" x14ac:dyDescent="0.35">
      <c r="P192" s="259"/>
      <c r="Q192" s="258"/>
      <c r="T192" s="258"/>
      <c r="AB192" s="257"/>
      <c r="AC192" s="255"/>
    </row>
    <row r="193" spans="16:29" ht="5.15" customHeight="1" x14ac:dyDescent="0.35">
      <c r="P193" s="259"/>
      <c r="Q193" s="258"/>
      <c r="T193" s="258"/>
      <c r="AB193" s="257"/>
      <c r="AC193" s="255"/>
    </row>
    <row r="194" spans="16:29" ht="5.15" customHeight="1" x14ac:dyDescent="0.35">
      <c r="P194" s="259"/>
      <c r="Q194" s="258"/>
      <c r="T194" s="258"/>
      <c r="AB194" s="257"/>
      <c r="AC194" s="255"/>
    </row>
    <row r="195" spans="16:29" ht="5.15" customHeight="1" x14ac:dyDescent="0.35">
      <c r="P195" s="259"/>
      <c r="Q195" s="258"/>
      <c r="T195" s="258"/>
      <c r="AB195" s="257"/>
      <c r="AC195" s="255"/>
    </row>
    <row r="196" spans="16:29" ht="5.15" customHeight="1" x14ac:dyDescent="0.35">
      <c r="P196" s="259"/>
      <c r="Q196" s="258"/>
      <c r="T196" s="258"/>
      <c r="AB196" s="257"/>
      <c r="AC196" s="255"/>
    </row>
    <row r="197" spans="16:29" ht="5.15" customHeight="1" x14ac:dyDescent="0.35">
      <c r="P197" s="259"/>
      <c r="Q197" s="258"/>
      <c r="T197" s="258"/>
      <c r="AB197" s="257"/>
      <c r="AC197" s="255"/>
    </row>
    <row r="198" spans="16:29" ht="5.15" customHeight="1" x14ac:dyDescent="0.35">
      <c r="P198" s="259"/>
      <c r="Q198" s="258"/>
      <c r="T198" s="258"/>
      <c r="AB198" s="257"/>
      <c r="AC198" s="255"/>
    </row>
    <row r="199" spans="16:29" ht="5.15" customHeight="1" x14ac:dyDescent="0.35">
      <c r="P199" s="259"/>
      <c r="Q199" s="258"/>
      <c r="T199" s="258"/>
      <c r="AB199" s="257"/>
      <c r="AC199" s="255"/>
    </row>
    <row r="200" spans="16:29" ht="5.15" customHeight="1" x14ac:dyDescent="0.35">
      <c r="P200" s="259"/>
      <c r="Q200" s="258"/>
      <c r="T200" s="258"/>
      <c r="AB200" s="257"/>
      <c r="AC200" s="255"/>
    </row>
    <row r="201" spans="16:29" ht="5.15" customHeight="1" x14ac:dyDescent="0.35">
      <c r="P201" s="259"/>
      <c r="Q201" s="258"/>
      <c r="T201" s="258"/>
      <c r="AB201" s="257"/>
      <c r="AC201" s="255"/>
    </row>
    <row r="202" spans="16:29" ht="5.15" customHeight="1" x14ac:dyDescent="0.35">
      <c r="P202" s="259"/>
      <c r="Q202" s="258"/>
      <c r="T202" s="258"/>
      <c r="AB202" s="257"/>
      <c r="AC202" s="255"/>
    </row>
    <row r="203" spans="16:29" ht="5.15" customHeight="1" x14ac:dyDescent="0.35">
      <c r="P203" s="259"/>
      <c r="Q203" s="258"/>
      <c r="T203" s="258"/>
      <c r="AB203" s="257"/>
      <c r="AC203" s="255"/>
    </row>
    <row r="204" spans="16:29" ht="5.15" customHeight="1" x14ac:dyDescent="0.35">
      <c r="P204" s="259"/>
      <c r="Q204" s="258"/>
      <c r="T204" s="258"/>
      <c r="AB204" s="257"/>
      <c r="AC204" s="255"/>
    </row>
    <row r="205" spans="16:29" ht="5.15" customHeight="1" x14ac:dyDescent="0.35">
      <c r="P205" s="259"/>
      <c r="Q205" s="258"/>
      <c r="T205" s="258"/>
      <c r="AB205" s="257"/>
      <c r="AC205" s="255"/>
    </row>
    <row r="206" spans="16:29" ht="5.15" customHeight="1" x14ac:dyDescent="0.35">
      <c r="P206" s="259"/>
      <c r="Q206" s="258"/>
      <c r="T206" s="258"/>
      <c r="AB206" s="257"/>
      <c r="AC206" s="255"/>
    </row>
    <row r="207" spans="16:29" ht="5.15" customHeight="1" x14ac:dyDescent="0.35">
      <c r="P207" s="259"/>
      <c r="Q207" s="258"/>
      <c r="T207" s="258"/>
      <c r="AB207" s="257"/>
      <c r="AC207" s="255"/>
    </row>
    <row r="208" spans="16:29" ht="5.15" customHeight="1" x14ac:dyDescent="0.35">
      <c r="P208" s="259"/>
      <c r="Q208" s="258"/>
      <c r="T208" s="258"/>
      <c r="AB208" s="257"/>
      <c r="AC208" s="255"/>
    </row>
    <row r="209" spans="16:29" ht="5.15" customHeight="1" x14ac:dyDescent="0.35">
      <c r="P209" s="259"/>
      <c r="Q209" s="258"/>
      <c r="T209" s="258"/>
      <c r="AB209" s="257"/>
      <c r="AC209" s="255"/>
    </row>
    <row r="210" spans="16:29" ht="5.15" customHeight="1" x14ac:dyDescent="0.35">
      <c r="P210" s="259"/>
      <c r="Q210" s="258"/>
      <c r="T210" s="258"/>
      <c r="AB210" s="257"/>
      <c r="AC210" s="255"/>
    </row>
    <row r="211" spans="16:29" ht="5.15" customHeight="1" x14ac:dyDescent="0.35">
      <c r="P211" s="259"/>
      <c r="Q211" s="258"/>
      <c r="T211" s="258"/>
      <c r="AB211" s="257"/>
      <c r="AC211" s="255"/>
    </row>
    <row r="212" spans="16:29" ht="5.15" customHeight="1" x14ac:dyDescent="0.35">
      <c r="P212" s="259"/>
      <c r="Q212" s="258"/>
      <c r="T212" s="258"/>
      <c r="AB212" s="257"/>
      <c r="AC212" s="255"/>
    </row>
    <row r="213" spans="16:29" ht="5.15" customHeight="1" x14ac:dyDescent="0.35">
      <c r="P213" s="259"/>
      <c r="Q213" s="258"/>
      <c r="T213" s="258"/>
      <c r="AB213" s="257"/>
      <c r="AC213" s="255"/>
    </row>
    <row r="214" spans="16:29" ht="5.15" customHeight="1" x14ac:dyDescent="0.35">
      <c r="P214" s="259"/>
      <c r="Q214" s="258"/>
      <c r="T214" s="258"/>
      <c r="AB214" s="257"/>
      <c r="AC214" s="255"/>
    </row>
    <row r="215" spans="16:29" ht="5.15" customHeight="1" x14ac:dyDescent="0.35">
      <c r="P215" s="259"/>
      <c r="Q215" s="258"/>
      <c r="T215" s="258"/>
      <c r="AB215" s="257"/>
      <c r="AC215" s="255"/>
    </row>
    <row r="216" spans="16:29" ht="5.15" customHeight="1" x14ac:dyDescent="0.35">
      <c r="P216" s="259"/>
      <c r="Q216" s="258"/>
      <c r="T216" s="258"/>
      <c r="AB216" s="257"/>
      <c r="AC216" s="255"/>
    </row>
    <row r="217" spans="16:29" ht="5.15" customHeight="1" x14ac:dyDescent="0.35">
      <c r="P217" s="259"/>
      <c r="Q217" s="258"/>
      <c r="T217" s="258"/>
      <c r="AB217" s="257"/>
      <c r="AC217" s="255"/>
    </row>
    <row r="218" spans="16:29" ht="5.15" customHeight="1" x14ac:dyDescent="0.35">
      <c r="P218" s="259"/>
      <c r="Q218" s="258"/>
      <c r="T218" s="258"/>
      <c r="AB218" s="257"/>
      <c r="AC218" s="255"/>
    </row>
    <row r="219" spans="16:29" ht="5.15" customHeight="1" x14ac:dyDescent="0.35">
      <c r="P219" s="259"/>
      <c r="Q219" s="258"/>
      <c r="T219" s="258"/>
      <c r="AB219" s="257"/>
      <c r="AC219" s="255"/>
    </row>
    <row r="220" spans="16:29" ht="5.15" customHeight="1" x14ac:dyDescent="0.35">
      <c r="P220" s="259"/>
      <c r="Q220" s="258"/>
      <c r="T220" s="258"/>
      <c r="AB220" s="257"/>
      <c r="AC220" s="255"/>
    </row>
    <row r="221" spans="16:29" ht="5.15" customHeight="1" x14ac:dyDescent="0.35">
      <c r="P221" s="259"/>
      <c r="Q221" s="258"/>
      <c r="T221" s="258"/>
      <c r="AB221" s="257"/>
      <c r="AC221" s="255"/>
    </row>
    <row r="222" spans="16:29" ht="5.15" customHeight="1" x14ac:dyDescent="0.35">
      <c r="P222" s="259"/>
      <c r="Q222" s="258"/>
      <c r="T222" s="258"/>
      <c r="AB222" s="257"/>
      <c r="AC222" s="255"/>
    </row>
    <row r="223" spans="16:29" ht="5.15" customHeight="1" x14ac:dyDescent="0.35">
      <c r="P223" s="259"/>
      <c r="Q223" s="258"/>
      <c r="T223" s="258"/>
      <c r="AB223" s="257"/>
      <c r="AC223" s="255"/>
    </row>
    <row r="224" spans="16:29" ht="5.15" customHeight="1" x14ac:dyDescent="0.35">
      <c r="P224" s="259"/>
      <c r="Q224" s="258"/>
      <c r="T224" s="258"/>
      <c r="AB224" s="257"/>
      <c r="AC224" s="255"/>
    </row>
    <row r="225" spans="16:29" ht="5.15" customHeight="1" x14ac:dyDescent="0.35">
      <c r="P225" s="259"/>
      <c r="Q225" s="258"/>
      <c r="T225" s="258"/>
      <c r="AB225" s="257"/>
      <c r="AC225" s="255"/>
    </row>
    <row r="226" spans="16:29" ht="5.15" customHeight="1" x14ac:dyDescent="0.35">
      <c r="Q226" s="258"/>
      <c r="T226" s="258"/>
      <c r="AB226" s="257"/>
      <c r="AC226" s="255"/>
    </row>
    <row r="227" spans="16:29" ht="5.15" customHeight="1" x14ac:dyDescent="0.35">
      <c r="Q227" s="258"/>
      <c r="T227" s="258"/>
      <c r="AB227" s="257"/>
      <c r="AC227" s="255"/>
    </row>
    <row r="228" spans="16:29" ht="5.15" customHeight="1" x14ac:dyDescent="0.35">
      <c r="Q228" s="258"/>
      <c r="T228" s="258"/>
      <c r="AB228" s="257"/>
      <c r="AC228" s="255"/>
    </row>
    <row r="229" spans="16:29" ht="5.15" customHeight="1" x14ac:dyDescent="0.35">
      <c r="Q229" s="258"/>
      <c r="AB229" s="257"/>
      <c r="AC229" s="255"/>
    </row>
    <row r="230" spans="16:29" ht="5.15" customHeight="1" x14ac:dyDescent="0.35">
      <c r="Q230" s="258"/>
      <c r="AB230" s="257"/>
      <c r="AC230" s="255"/>
    </row>
    <row r="231" spans="16:29" ht="5.15" customHeight="1" x14ac:dyDescent="0.35">
      <c r="AB231" s="257"/>
      <c r="AC231" s="255"/>
    </row>
    <row r="232" spans="16:29" ht="5.15" customHeight="1" x14ac:dyDescent="0.35">
      <c r="AB232" s="257"/>
      <c r="AC232" s="255"/>
    </row>
  </sheetData>
  <sheetProtection password="A202" sheet="1" objects="1" scenarios="1"/>
  <pageMargins left="0.7" right="0.7" top="0.75" bottom="0.75" header="0.3" footer="0.3"/>
  <pageSetup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tabColor rgb="FFFF0000"/>
  </sheetPr>
  <dimension ref="A2:D167"/>
  <sheetViews>
    <sheetView workbookViewId="0">
      <pane xSplit="1" ySplit="11" topLeftCell="B159" activePane="bottomRight" state="frozen"/>
      <selection pane="topRight" activeCell="B1" sqref="B1"/>
      <selection pane="bottomLeft" activeCell="A12" sqref="A12"/>
      <selection pane="bottomRight" activeCell="A9" sqref="A9"/>
    </sheetView>
  </sheetViews>
  <sheetFormatPr defaultRowHeight="14.5" x14ac:dyDescent="0.35"/>
  <cols>
    <col min="1" max="1" width="25.54296875" style="9" customWidth="1"/>
    <col min="2" max="2" width="107.81640625" style="15" customWidth="1"/>
    <col min="3" max="3" width="9.1796875" style="9" customWidth="1"/>
    <col min="4" max="4" width="17.81640625" style="9" bestFit="1" customWidth="1"/>
  </cols>
  <sheetData>
    <row r="2" spans="1:4" ht="15.5" x14ac:dyDescent="0.35">
      <c r="A2" s="16" t="s">
        <v>309</v>
      </c>
      <c r="B2" s="13"/>
    </row>
    <row r="3" spans="1:4" ht="15.5" x14ac:dyDescent="0.35">
      <c r="A3" s="16"/>
      <c r="B3" s="13"/>
    </row>
    <row r="4" spans="1:4" ht="15.5" x14ac:dyDescent="0.35">
      <c r="A4" s="16">
        <v>6152023</v>
      </c>
      <c r="B4" s="13" t="s">
        <v>438</v>
      </c>
    </row>
    <row r="5" spans="1:4" ht="15.5" x14ac:dyDescent="0.35">
      <c r="A5" s="250" t="s">
        <v>736</v>
      </c>
      <c r="B5" s="13" t="s">
        <v>437</v>
      </c>
    </row>
    <row r="6" spans="1:4" ht="16" thickBot="1" x14ac:dyDescent="0.4">
      <c r="A6" s="17"/>
      <c r="B6" s="13"/>
    </row>
    <row r="7" spans="1:4" ht="16" thickBot="1" x14ac:dyDescent="0.4">
      <c r="A7" s="18" t="s">
        <v>746</v>
      </c>
      <c r="B7" s="13" t="s">
        <v>60</v>
      </c>
    </row>
    <row r="8" spans="1:4" ht="16" thickBot="1" x14ac:dyDescent="0.4">
      <c r="A8" s="174" t="s">
        <v>744</v>
      </c>
      <c r="B8" s="13" t="s">
        <v>61</v>
      </c>
    </row>
    <row r="9" spans="1:4" ht="16" thickBot="1" x14ac:dyDescent="0.4">
      <c r="A9" s="19">
        <v>2024</v>
      </c>
      <c r="B9" s="13" t="s">
        <v>62</v>
      </c>
    </row>
    <row r="10" spans="1:4" ht="15.5" x14ac:dyDescent="0.35">
      <c r="A10" s="20"/>
      <c r="B10" s="13"/>
    </row>
    <row r="11" spans="1:4" ht="15.5" x14ac:dyDescent="0.35">
      <c r="A11" s="21" t="s">
        <v>63</v>
      </c>
      <c r="B11" s="14" t="s">
        <v>64</v>
      </c>
      <c r="C11" s="22" t="s">
        <v>65</v>
      </c>
      <c r="D11" s="22" t="s">
        <v>66</v>
      </c>
    </row>
    <row r="12" spans="1:4" ht="15.5" x14ac:dyDescent="0.35">
      <c r="A12" s="9" t="s">
        <v>245</v>
      </c>
      <c r="B12" s="13" t="s">
        <v>246</v>
      </c>
      <c r="C12" s="9" t="s">
        <v>247</v>
      </c>
      <c r="D12" s="85" t="s">
        <v>244</v>
      </c>
    </row>
    <row r="13" spans="1:4" x14ac:dyDescent="0.35">
      <c r="A13" s="9" t="s">
        <v>310</v>
      </c>
      <c r="B13" s="15" t="s">
        <v>311</v>
      </c>
      <c r="C13" s="9" t="s">
        <v>312</v>
      </c>
      <c r="D13" s="9" t="s">
        <v>313</v>
      </c>
    </row>
    <row r="14" spans="1:4" x14ac:dyDescent="0.35">
      <c r="A14" s="9" t="s">
        <v>310</v>
      </c>
      <c r="B14" s="15" t="s">
        <v>314</v>
      </c>
      <c r="C14" s="9" t="s">
        <v>312</v>
      </c>
      <c r="D14" s="9" t="s">
        <v>313</v>
      </c>
    </row>
    <row r="15" spans="1:4" x14ac:dyDescent="0.35">
      <c r="A15" s="9" t="s">
        <v>310</v>
      </c>
      <c r="B15" s="15" t="s">
        <v>316</v>
      </c>
      <c r="C15" s="9" t="s">
        <v>312</v>
      </c>
      <c r="D15" s="9" t="s">
        <v>313</v>
      </c>
    </row>
    <row r="16" spans="1:4" x14ac:dyDescent="0.35">
      <c r="A16" s="9" t="s">
        <v>310</v>
      </c>
      <c r="B16" s="15" t="s">
        <v>317</v>
      </c>
      <c r="C16" s="9" t="s">
        <v>312</v>
      </c>
      <c r="D16" s="9" t="s">
        <v>313</v>
      </c>
    </row>
    <row r="17" spans="1:4" x14ac:dyDescent="0.35">
      <c r="A17" s="9" t="s">
        <v>310</v>
      </c>
      <c r="B17" s="15" t="s">
        <v>327</v>
      </c>
      <c r="C17" s="9" t="s">
        <v>312</v>
      </c>
      <c r="D17" s="9" t="s">
        <v>313</v>
      </c>
    </row>
    <row r="18" spans="1:4" x14ac:dyDescent="0.35">
      <c r="A18" s="9" t="s">
        <v>310</v>
      </c>
      <c r="B18" s="15" t="s">
        <v>320</v>
      </c>
      <c r="C18" s="9" t="s">
        <v>312</v>
      </c>
      <c r="D18" s="9" t="s">
        <v>313</v>
      </c>
    </row>
    <row r="19" spans="1:4" x14ac:dyDescent="0.35">
      <c r="A19" s="9" t="s">
        <v>310</v>
      </c>
      <c r="B19" s="15" t="s">
        <v>326</v>
      </c>
      <c r="C19" s="9" t="s">
        <v>312</v>
      </c>
      <c r="D19" s="9" t="s">
        <v>313</v>
      </c>
    </row>
    <row r="20" spans="1:4" x14ac:dyDescent="0.35">
      <c r="A20" s="9" t="s">
        <v>310</v>
      </c>
      <c r="B20" s="15" t="s">
        <v>321</v>
      </c>
      <c r="C20" s="9" t="s">
        <v>312</v>
      </c>
      <c r="D20" s="9" t="s">
        <v>313</v>
      </c>
    </row>
    <row r="21" spans="1:4" x14ac:dyDescent="0.35">
      <c r="A21" s="9" t="s">
        <v>310</v>
      </c>
      <c r="B21" s="15" t="s">
        <v>323</v>
      </c>
      <c r="C21" s="9" t="s">
        <v>312</v>
      </c>
      <c r="D21" s="9" t="s">
        <v>313</v>
      </c>
    </row>
    <row r="22" spans="1:4" x14ac:dyDescent="0.35">
      <c r="A22" s="9" t="s">
        <v>310</v>
      </c>
      <c r="B22" s="15" t="s">
        <v>324</v>
      </c>
      <c r="C22" s="9" t="s">
        <v>312</v>
      </c>
      <c r="D22" s="9" t="s">
        <v>313</v>
      </c>
    </row>
    <row r="23" spans="1:4" ht="29" x14ac:dyDescent="0.35">
      <c r="A23" s="9" t="s">
        <v>310</v>
      </c>
      <c r="B23" s="15" t="s">
        <v>325</v>
      </c>
      <c r="C23" s="9" t="s">
        <v>312</v>
      </c>
      <c r="D23" s="9" t="s">
        <v>313</v>
      </c>
    </row>
    <row r="24" spans="1:4" ht="29" x14ac:dyDescent="0.35">
      <c r="A24" s="9" t="s">
        <v>328</v>
      </c>
      <c r="B24" s="15" t="s">
        <v>329</v>
      </c>
      <c r="C24" s="9" t="s">
        <v>312</v>
      </c>
      <c r="D24" s="9" t="s">
        <v>330</v>
      </c>
    </row>
    <row r="25" spans="1:4" ht="29" x14ac:dyDescent="0.35">
      <c r="A25" s="9" t="s">
        <v>328</v>
      </c>
      <c r="B25" s="15" t="s">
        <v>331</v>
      </c>
      <c r="C25" s="9" t="s">
        <v>312</v>
      </c>
      <c r="D25" s="9" t="s">
        <v>330</v>
      </c>
    </row>
    <row r="26" spans="1:4" ht="29" x14ac:dyDescent="0.35">
      <c r="A26" s="9" t="s">
        <v>328</v>
      </c>
      <c r="B26" s="15" t="s">
        <v>332</v>
      </c>
      <c r="C26" s="9" t="s">
        <v>312</v>
      </c>
      <c r="D26" s="9" t="s">
        <v>330</v>
      </c>
    </row>
    <row r="27" spans="1:4" x14ac:dyDescent="0.35">
      <c r="A27" s="9" t="s">
        <v>328</v>
      </c>
      <c r="B27" s="15" t="s">
        <v>333</v>
      </c>
      <c r="C27" s="9" t="s">
        <v>312</v>
      </c>
      <c r="D27" s="9" t="s">
        <v>330</v>
      </c>
    </row>
    <row r="28" spans="1:4" x14ac:dyDescent="0.35">
      <c r="A28" s="9" t="s">
        <v>335</v>
      </c>
      <c r="B28" s="15" t="s">
        <v>398</v>
      </c>
      <c r="C28" s="9" t="s">
        <v>312</v>
      </c>
      <c r="D28" s="9" t="s">
        <v>334</v>
      </c>
    </row>
    <row r="29" spans="1:4" x14ac:dyDescent="0.35">
      <c r="A29" s="9" t="s">
        <v>397</v>
      </c>
      <c r="B29" s="15" t="s">
        <v>394</v>
      </c>
      <c r="C29" s="9" t="s">
        <v>395</v>
      </c>
      <c r="D29" s="9" t="s">
        <v>396</v>
      </c>
    </row>
    <row r="30" spans="1:4" x14ac:dyDescent="0.35">
      <c r="A30" s="9" t="s">
        <v>399</v>
      </c>
      <c r="B30" s="15" t="s">
        <v>400</v>
      </c>
      <c r="C30" s="9" t="s">
        <v>312</v>
      </c>
      <c r="D30" s="9" t="s">
        <v>401</v>
      </c>
    </row>
    <row r="31" spans="1:4" x14ac:dyDescent="0.35">
      <c r="A31" s="9" t="s">
        <v>399</v>
      </c>
      <c r="B31" s="15" t="s">
        <v>402</v>
      </c>
      <c r="C31" s="9" t="s">
        <v>312</v>
      </c>
      <c r="D31" s="9" t="s">
        <v>401</v>
      </c>
    </row>
    <row r="32" spans="1:4" x14ac:dyDescent="0.35">
      <c r="A32" s="9" t="s">
        <v>399</v>
      </c>
      <c r="B32" s="15" t="s">
        <v>404</v>
      </c>
      <c r="C32" s="9" t="s">
        <v>312</v>
      </c>
      <c r="D32" s="9" t="s">
        <v>401</v>
      </c>
    </row>
    <row r="33" spans="1:4" x14ac:dyDescent="0.35">
      <c r="A33" s="9" t="s">
        <v>399</v>
      </c>
      <c r="B33" s="15" t="s">
        <v>405</v>
      </c>
      <c r="C33" s="9" t="s">
        <v>312</v>
      </c>
      <c r="D33" s="9" t="s">
        <v>422</v>
      </c>
    </row>
    <row r="34" spans="1:4" x14ac:dyDescent="0.35">
      <c r="A34" s="9" t="s">
        <v>399</v>
      </c>
      <c r="B34" s="15" t="s">
        <v>423</v>
      </c>
      <c r="C34" s="9" t="s">
        <v>395</v>
      </c>
      <c r="D34" s="9" t="s">
        <v>424</v>
      </c>
    </row>
    <row r="35" spans="1:4" x14ac:dyDescent="0.35">
      <c r="A35" s="9" t="s">
        <v>428</v>
      </c>
      <c r="B35" s="15" t="s">
        <v>429</v>
      </c>
      <c r="C35" s="9" t="s">
        <v>430</v>
      </c>
      <c r="D35" s="9" t="s">
        <v>431</v>
      </c>
    </row>
    <row r="36" spans="1:4" x14ac:dyDescent="0.35">
      <c r="A36" s="9" t="s">
        <v>433</v>
      </c>
      <c r="B36" s="15" t="s">
        <v>435</v>
      </c>
      <c r="C36" s="9" t="s">
        <v>312</v>
      </c>
      <c r="D36" s="9" t="s">
        <v>434</v>
      </c>
    </row>
    <row r="37" spans="1:4" x14ac:dyDescent="0.35">
      <c r="A37" s="9" t="s">
        <v>433</v>
      </c>
      <c r="B37" s="15" t="s">
        <v>436</v>
      </c>
      <c r="C37" s="9" t="s">
        <v>312</v>
      </c>
      <c r="D37" s="9" t="s">
        <v>434</v>
      </c>
    </row>
    <row r="38" spans="1:4" x14ac:dyDescent="0.35">
      <c r="A38" s="9" t="s">
        <v>433</v>
      </c>
      <c r="B38" s="15" t="s">
        <v>439</v>
      </c>
      <c r="C38" s="9" t="s">
        <v>312</v>
      </c>
      <c r="D38" s="9" t="s">
        <v>441</v>
      </c>
    </row>
    <row r="39" spans="1:4" x14ac:dyDescent="0.35">
      <c r="A39" s="9" t="s">
        <v>433</v>
      </c>
      <c r="B39" s="15" t="s">
        <v>440</v>
      </c>
      <c r="C39" s="9" t="s">
        <v>312</v>
      </c>
      <c r="D39" s="9" t="s">
        <v>441</v>
      </c>
    </row>
    <row r="40" spans="1:4" x14ac:dyDescent="0.35">
      <c r="A40" s="9" t="s">
        <v>432</v>
      </c>
      <c r="B40" s="15" t="s">
        <v>445</v>
      </c>
      <c r="C40" s="9" t="s">
        <v>312</v>
      </c>
      <c r="D40" s="85" t="s">
        <v>444</v>
      </c>
    </row>
    <row r="41" spans="1:4" x14ac:dyDescent="0.35">
      <c r="A41" s="9" t="s">
        <v>432</v>
      </c>
      <c r="B41" s="15" t="s">
        <v>446</v>
      </c>
      <c r="C41" s="9" t="s">
        <v>312</v>
      </c>
      <c r="D41" s="85" t="s">
        <v>444</v>
      </c>
    </row>
    <row r="42" spans="1:4" x14ac:dyDescent="0.35">
      <c r="A42" s="9" t="s">
        <v>432</v>
      </c>
      <c r="B42" s="15" t="s">
        <v>447</v>
      </c>
      <c r="C42" s="9" t="s">
        <v>312</v>
      </c>
      <c r="D42" s="85" t="s">
        <v>444</v>
      </c>
    </row>
    <row r="44" spans="1:4" x14ac:dyDescent="0.35">
      <c r="A44" s="9" t="s">
        <v>432</v>
      </c>
      <c r="B44" s="15" t="s">
        <v>448</v>
      </c>
      <c r="C44" s="9" t="s">
        <v>312</v>
      </c>
      <c r="D44" s="9" t="s">
        <v>450</v>
      </c>
    </row>
    <row r="45" spans="1:4" x14ac:dyDescent="0.35">
      <c r="A45" s="9" t="s">
        <v>432</v>
      </c>
      <c r="B45" s="15" t="s">
        <v>449</v>
      </c>
      <c r="C45" s="9" t="s">
        <v>312</v>
      </c>
      <c r="D45" s="9" t="s">
        <v>450</v>
      </c>
    </row>
    <row r="46" spans="1:4" x14ac:dyDescent="0.35">
      <c r="A46" s="9" t="s">
        <v>462</v>
      </c>
      <c r="B46" s="15" t="s">
        <v>458</v>
      </c>
      <c r="C46" s="9" t="s">
        <v>395</v>
      </c>
      <c r="D46" s="9" t="s">
        <v>461</v>
      </c>
    </row>
    <row r="47" spans="1:4" x14ac:dyDescent="0.35">
      <c r="A47" s="9" t="s">
        <v>462</v>
      </c>
      <c r="B47" s="15" t="s">
        <v>460</v>
      </c>
      <c r="C47" s="9" t="s">
        <v>395</v>
      </c>
      <c r="D47" s="9" t="s">
        <v>461</v>
      </c>
    </row>
    <row r="48" spans="1:4" x14ac:dyDescent="0.35">
      <c r="A48" s="9" t="s">
        <v>462</v>
      </c>
      <c r="B48" s="15" t="s">
        <v>459</v>
      </c>
      <c r="C48" s="9" t="s">
        <v>395</v>
      </c>
      <c r="D48" s="9" t="s">
        <v>461</v>
      </c>
    </row>
    <row r="49" spans="1:4" x14ac:dyDescent="0.35">
      <c r="A49" s="9" t="s">
        <v>462</v>
      </c>
      <c r="B49" s="15" t="s">
        <v>465</v>
      </c>
      <c r="C49" s="9" t="s">
        <v>312</v>
      </c>
      <c r="D49" s="9" t="s">
        <v>466</v>
      </c>
    </row>
    <row r="50" spans="1:4" x14ac:dyDescent="0.35">
      <c r="A50" s="9" t="s">
        <v>491</v>
      </c>
      <c r="B50" s="15" t="s">
        <v>492</v>
      </c>
      <c r="C50" s="9" t="s">
        <v>312</v>
      </c>
      <c r="D50" s="9" t="s">
        <v>493</v>
      </c>
    </row>
    <row r="52" spans="1:4" x14ac:dyDescent="0.35">
      <c r="A52" s="9" t="s">
        <v>494</v>
      </c>
      <c r="B52" s="15" t="s">
        <v>495</v>
      </c>
      <c r="C52" s="9" t="s">
        <v>312</v>
      </c>
      <c r="D52" s="9" t="s">
        <v>496</v>
      </c>
    </row>
    <row r="53" spans="1:4" x14ac:dyDescent="0.35">
      <c r="B53" s="15" t="s">
        <v>501</v>
      </c>
    </row>
    <row r="54" spans="1:4" x14ac:dyDescent="0.35">
      <c r="B54" s="15" t="s">
        <v>502</v>
      </c>
    </row>
    <row r="55" spans="1:4" x14ac:dyDescent="0.35">
      <c r="B55" s="15" t="s">
        <v>503</v>
      </c>
    </row>
    <row r="56" spans="1:4" x14ac:dyDescent="0.35">
      <c r="A56" s="9" t="s">
        <v>504</v>
      </c>
      <c r="B56" s="15" t="s">
        <v>505</v>
      </c>
      <c r="C56" s="9" t="s">
        <v>312</v>
      </c>
      <c r="D56" s="9" t="s">
        <v>506</v>
      </c>
    </row>
    <row r="57" spans="1:4" x14ac:dyDescent="0.35">
      <c r="A57" s="9" t="s">
        <v>504</v>
      </c>
      <c r="B57" s="15" t="s">
        <v>507</v>
      </c>
      <c r="C57" s="9" t="s">
        <v>508</v>
      </c>
      <c r="D57" s="9" t="s">
        <v>506</v>
      </c>
    </row>
    <row r="58" spans="1:4" x14ac:dyDescent="0.35">
      <c r="A58" s="9" t="s">
        <v>514</v>
      </c>
      <c r="B58" s="15" t="s">
        <v>510</v>
      </c>
      <c r="C58" s="9" t="s">
        <v>515</v>
      </c>
      <c r="D58" s="9" t="s">
        <v>516</v>
      </c>
    </row>
    <row r="59" spans="1:4" x14ac:dyDescent="0.35">
      <c r="A59" s="9" t="s">
        <v>514</v>
      </c>
      <c r="B59" s="15" t="s">
        <v>511</v>
      </c>
      <c r="C59" s="9" t="s">
        <v>515</v>
      </c>
      <c r="D59" s="9" t="s">
        <v>516</v>
      </c>
    </row>
    <row r="60" spans="1:4" x14ac:dyDescent="0.35">
      <c r="A60" s="9" t="s">
        <v>514</v>
      </c>
      <c r="B60" s="15" t="s">
        <v>512</v>
      </c>
      <c r="C60" s="9" t="s">
        <v>515</v>
      </c>
      <c r="D60" s="9" t="s">
        <v>516</v>
      </c>
    </row>
    <row r="61" spans="1:4" x14ac:dyDescent="0.35">
      <c r="A61" s="9" t="s">
        <v>514</v>
      </c>
      <c r="B61" s="15" t="s">
        <v>513</v>
      </c>
      <c r="C61" s="9" t="s">
        <v>515</v>
      </c>
      <c r="D61" s="9" t="s">
        <v>516</v>
      </c>
    </row>
    <row r="62" spans="1:4" x14ac:dyDescent="0.35">
      <c r="A62" s="9" t="s">
        <v>517</v>
      </c>
      <c r="B62" s="15" t="s">
        <v>518</v>
      </c>
      <c r="C62" s="9" t="s">
        <v>515</v>
      </c>
      <c r="D62" s="9">
        <v>2</v>
      </c>
    </row>
    <row r="63" spans="1:4" x14ac:dyDescent="0.35">
      <c r="A63" s="9" t="s">
        <v>519</v>
      </c>
      <c r="B63" s="15" t="s">
        <v>521</v>
      </c>
      <c r="C63" s="9" t="s">
        <v>515</v>
      </c>
      <c r="D63" s="9" t="s">
        <v>520</v>
      </c>
    </row>
    <row r="64" spans="1:4" ht="29" x14ac:dyDescent="0.35">
      <c r="A64" s="9" t="s">
        <v>519</v>
      </c>
      <c r="B64" s="15" t="s">
        <v>522</v>
      </c>
      <c r="C64" s="9" t="s">
        <v>515</v>
      </c>
      <c r="D64" s="9" t="s">
        <v>520</v>
      </c>
    </row>
    <row r="65" spans="1:4" x14ac:dyDescent="0.35">
      <c r="A65" s="9" t="s">
        <v>519</v>
      </c>
      <c r="B65" s="15" t="s">
        <v>523</v>
      </c>
      <c r="C65" s="9" t="s">
        <v>515</v>
      </c>
      <c r="D65" s="9" t="s">
        <v>520</v>
      </c>
    </row>
    <row r="66" spans="1:4" ht="29" x14ac:dyDescent="0.35">
      <c r="A66" s="9" t="s">
        <v>526</v>
      </c>
      <c r="B66" s="15" t="s">
        <v>527</v>
      </c>
      <c r="C66" s="9" t="s">
        <v>515</v>
      </c>
      <c r="D66" s="9" t="s">
        <v>520</v>
      </c>
    </row>
    <row r="67" spans="1:4" ht="29" x14ac:dyDescent="0.35">
      <c r="A67" s="9" t="s">
        <v>526</v>
      </c>
      <c r="B67" s="15" t="s">
        <v>528</v>
      </c>
      <c r="C67" s="9" t="s">
        <v>515</v>
      </c>
      <c r="D67" s="9" t="s">
        <v>520</v>
      </c>
    </row>
    <row r="68" spans="1:4" x14ac:dyDescent="0.35">
      <c r="A68" s="9" t="s">
        <v>526</v>
      </c>
      <c r="B68" s="15" t="s">
        <v>529</v>
      </c>
      <c r="C68" s="9" t="s">
        <v>515</v>
      </c>
      <c r="D68" s="9" t="s">
        <v>520</v>
      </c>
    </row>
    <row r="69" spans="1:4" x14ac:dyDescent="0.35">
      <c r="A69" s="9" t="s">
        <v>540</v>
      </c>
      <c r="B69" s="15" t="s">
        <v>536</v>
      </c>
      <c r="C69" s="9" t="s">
        <v>395</v>
      </c>
      <c r="D69" s="9" t="s">
        <v>539</v>
      </c>
    </row>
    <row r="70" spans="1:4" x14ac:dyDescent="0.35">
      <c r="A70" s="9" t="s">
        <v>540</v>
      </c>
      <c r="B70" s="15" t="s">
        <v>537</v>
      </c>
      <c r="C70" s="9" t="s">
        <v>395</v>
      </c>
      <c r="D70" s="9" t="s">
        <v>539</v>
      </c>
    </row>
    <row r="71" spans="1:4" x14ac:dyDescent="0.35">
      <c r="A71" s="9" t="s">
        <v>540</v>
      </c>
      <c r="B71" s="15" t="s">
        <v>538</v>
      </c>
      <c r="C71" s="9" t="s">
        <v>395</v>
      </c>
      <c r="D71" s="9" t="s">
        <v>539</v>
      </c>
    </row>
    <row r="72" spans="1:4" x14ac:dyDescent="0.35">
      <c r="A72" s="9" t="s">
        <v>541</v>
      </c>
      <c r="B72" s="15" t="s">
        <v>543</v>
      </c>
      <c r="C72" s="9" t="s">
        <v>515</v>
      </c>
      <c r="D72" s="9" t="s">
        <v>542</v>
      </c>
    </row>
    <row r="73" spans="1:4" x14ac:dyDescent="0.35">
      <c r="A73" s="9" t="s">
        <v>541</v>
      </c>
      <c r="B73" s="15" t="s">
        <v>544</v>
      </c>
      <c r="C73" s="9" t="s">
        <v>515</v>
      </c>
      <c r="D73" s="9" t="s">
        <v>542</v>
      </c>
    </row>
    <row r="74" spans="1:4" x14ac:dyDescent="0.35">
      <c r="A74" s="9" t="s">
        <v>541</v>
      </c>
      <c r="B74" s="15" t="s">
        <v>545</v>
      </c>
      <c r="C74" s="9" t="s">
        <v>515</v>
      </c>
      <c r="D74" s="9" t="s">
        <v>542</v>
      </c>
    </row>
    <row r="75" spans="1:4" x14ac:dyDescent="0.35">
      <c r="A75" s="9" t="s">
        <v>541</v>
      </c>
      <c r="B75" s="15" t="s">
        <v>546</v>
      </c>
      <c r="C75" s="9" t="s">
        <v>515</v>
      </c>
      <c r="D75" s="9" t="s">
        <v>542</v>
      </c>
    </row>
    <row r="76" spans="1:4" x14ac:dyDescent="0.35">
      <c r="A76" s="9" t="s">
        <v>541</v>
      </c>
      <c r="B76" s="15" t="s">
        <v>547</v>
      </c>
      <c r="C76" s="9" t="s">
        <v>515</v>
      </c>
      <c r="D76" s="9" t="s">
        <v>542</v>
      </c>
    </row>
    <row r="77" spans="1:4" x14ac:dyDescent="0.35">
      <c r="A77" s="9" t="s">
        <v>541</v>
      </c>
      <c r="B77" s="15" t="s">
        <v>548</v>
      </c>
      <c r="C77" s="9" t="s">
        <v>515</v>
      </c>
      <c r="D77" s="9" t="s">
        <v>542</v>
      </c>
    </row>
    <row r="78" spans="1:4" x14ac:dyDescent="0.35">
      <c r="A78" s="9" t="s">
        <v>541</v>
      </c>
      <c r="B78" s="15" t="s">
        <v>550</v>
      </c>
      <c r="C78" s="9" t="s">
        <v>312</v>
      </c>
      <c r="D78" s="9" t="s">
        <v>554</v>
      </c>
    </row>
    <row r="79" spans="1:4" x14ac:dyDescent="0.35">
      <c r="A79" s="9" t="s">
        <v>541</v>
      </c>
      <c r="B79" s="15" t="s">
        <v>551</v>
      </c>
      <c r="C79" s="9" t="s">
        <v>312</v>
      </c>
      <c r="D79" s="9" t="s">
        <v>554</v>
      </c>
    </row>
    <row r="80" spans="1:4" x14ac:dyDescent="0.35">
      <c r="A80" s="9" t="s">
        <v>541</v>
      </c>
      <c r="B80" s="15" t="s">
        <v>552</v>
      </c>
      <c r="C80" s="9" t="s">
        <v>553</v>
      </c>
      <c r="D80" s="9" t="s">
        <v>554</v>
      </c>
    </row>
    <row r="81" spans="1:4" x14ac:dyDescent="0.35">
      <c r="A81" s="9" t="s">
        <v>541</v>
      </c>
      <c r="B81" s="15" t="s">
        <v>555</v>
      </c>
      <c r="C81" s="9" t="s">
        <v>312</v>
      </c>
      <c r="D81" s="9" t="s">
        <v>554</v>
      </c>
    </row>
    <row r="82" spans="1:4" x14ac:dyDescent="0.35">
      <c r="A82" s="9" t="s">
        <v>556</v>
      </c>
      <c r="B82" s="15" t="s">
        <v>557</v>
      </c>
      <c r="C82" s="9" t="s">
        <v>312</v>
      </c>
      <c r="D82" s="9" t="s">
        <v>559</v>
      </c>
    </row>
    <row r="83" spans="1:4" x14ac:dyDescent="0.35">
      <c r="A83" s="9" t="s">
        <v>556</v>
      </c>
      <c r="B83" s="15" t="s">
        <v>558</v>
      </c>
      <c r="C83" s="9" t="s">
        <v>312</v>
      </c>
      <c r="D83" s="9" t="s">
        <v>559</v>
      </c>
    </row>
    <row r="84" spans="1:4" x14ac:dyDescent="0.35">
      <c r="A84" s="9" t="s">
        <v>560</v>
      </c>
      <c r="B84" s="15" t="s">
        <v>561</v>
      </c>
      <c r="C84" s="9" t="s">
        <v>515</v>
      </c>
      <c r="D84" s="9" t="s">
        <v>562</v>
      </c>
    </row>
    <row r="85" spans="1:4" x14ac:dyDescent="0.35">
      <c r="A85" s="9" t="s">
        <v>560</v>
      </c>
      <c r="B85" s="15" t="s">
        <v>564</v>
      </c>
      <c r="C85" s="9" t="s">
        <v>515</v>
      </c>
      <c r="D85" s="9" t="s">
        <v>562</v>
      </c>
    </row>
    <row r="86" spans="1:4" ht="29" x14ac:dyDescent="0.35">
      <c r="A86" s="9" t="s">
        <v>560</v>
      </c>
      <c r="B86" s="15" t="s">
        <v>567</v>
      </c>
      <c r="C86" s="9" t="s">
        <v>515</v>
      </c>
      <c r="D86" s="9" t="s">
        <v>562</v>
      </c>
    </row>
    <row r="87" spans="1:4" x14ac:dyDescent="0.35">
      <c r="A87" s="9" t="s">
        <v>568</v>
      </c>
      <c r="B87" s="15" t="s">
        <v>569</v>
      </c>
      <c r="C87" s="9" t="s">
        <v>312</v>
      </c>
      <c r="D87" s="9" t="s">
        <v>570</v>
      </c>
    </row>
    <row r="89" spans="1:4" x14ac:dyDescent="0.35">
      <c r="A89" s="9" t="s">
        <v>571</v>
      </c>
      <c r="B89" s="15" t="s">
        <v>572</v>
      </c>
      <c r="C89" s="9" t="s">
        <v>312</v>
      </c>
      <c r="D89" s="9" t="s">
        <v>573</v>
      </c>
    </row>
    <row r="90" spans="1:4" x14ac:dyDescent="0.35">
      <c r="A90" s="9" t="s">
        <v>574</v>
      </c>
      <c r="B90" s="15" t="s">
        <v>575</v>
      </c>
      <c r="C90" s="9" t="s">
        <v>312</v>
      </c>
      <c r="D90" s="9" t="s">
        <v>573</v>
      </c>
    </row>
    <row r="91" spans="1:4" x14ac:dyDescent="0.35">
      <c r="A91" s="9" t="s">
        <v>574</v>
      </c>
      <c r="B91" s="15" t="s">
        <v>578</v>
      </c>
      <c r="C91" s="9" t="s">
        <v>312</v>
      </c>
      <c r="D91" s="9" t="s">
        <v>573</v>
      </c>
    </row>
    <row r="92" spans="1:4" x14ac:dyDescent="0.35">
      <c r="B92" s="15" t="s">
        <v>576</v>
      </c>
      <c r="C92" s="9" t="s">
        <v>312</v>
      </c>
      <c r="D92" s="9" t="s">
        <v>573</v>
      </c>
    </row>
    <row r="93" spans="1:4" x14ac:dyDescent="0.35">
      <c r="B93" s="15" t="s">
        <v>577</v>
      </c>
      <c r="C93" s="9" t="s">
        <v>312</v>
      </c>
      <c r="D93" s="9" t="s">
        <v>573</v>
      </c>
    </row>
    <row r="94" spans="1:4" x14ac:dyDescent="0.35">
      <c r="A94" s="9" t="s">
        <v>581</v>
      </c>
      <c r="B94" s="15" t="s">
        <v>584</v>
      </c>
      <c r="C94" s="9" t="s">
        <v>312</v>
      </c>
      <c r="D94" s="9" t="s">
        <v>582</v>
      </c>
    </row>
    <row r="95" spans="1:4" x14ac:dyDescent="0.35">
      <c r="B95" s="15" t="s">
        <v>583</v>
      </c>
      <c r="C95" s="9" t="s">
        <v>312</v>
      </c>
      <c r="D95" s="9" t="s">
        <v>582</v>
      </c>
    </row>
    <row r="96" spans="1:4" x14ac:dyDescent="0.35">
      <c r="A96" s="9" t="s">
        <v>585</v>
      </c>
      <c r="B96" s="15" t="s">
        <v>586</v>
      </c>
      <c r="C96" s="9" t="s">
        <v>312</v>
      </c>
      <c r="D96" s="9" t="s">
        <v>587</v>
      </c>
    </row>
    <row r="97" spans="1:4" x14ac:dyDescent="0.35">
      <c r="B97" s="15" t="s">
        <v>595</v>
      </c>
    </row>
    <row r="98" spans="1:4" ht="29" x14ac:dyDescent="0.35">
      <c r="B98" s="15" t="s">
        <v>600</v>
      </c>
    </row>
    <row r="99" spans="1:4" x14ac:dyDescent="0.35">
      <c r="B99" s="15" t="s">
        <v>601</v>
      </c>
    </row>
    <row r="100" spans="1:4" ht="29" x14ac:dyDescent="0.35">
      <c r="B100" s="15" t="s">
        <v>602</v>
      </c>
    </row>
    <row r="101" spans="1:4" x14ac:dyDescent="0.35">
      <c r="B101" s="15" t="s">
        <v>603</v>
      </c>
    </row>
    <row r="102" spans="1:4" x14ac:dyDescent="0.35">
      <c r="B102" s="15" t="s">
        <v>596</v>
      </c>
    </row>
    <row r="103" spans="1:4" ht="29" x14ac:dyDescent="0.35">
      <c r="B103" s="15" t="s">
        <v>597</v>
      </c>
    </row>
    <row r="104" spans="1:4" x14ac:dyDescent="0.35">
      <c r="B104" s="15" t="s">
        <v>598</v>
      </c>
    </row>
    <row r="105" spans="1:4" ht="29" x14ac:dyDescent="0.35">
      <c r="B105" s="15" t="s">
        <v>599</v>
      </c>
    </row>
    <row r="106" spans="1:4" x14ac:dyDescent="0.35">
      <c r="A106" s="9" t="s">
        <v>604</v>
      </c>
      <c r="B106" s="15" t="s">
        <v>605</v>
      </c>
      <c r="C106" s="9" t="s">
        <v>312</v>
      </c>
      <c r="D106" s="9" t="s">
        <v>606</v>
      </c>
    </row>
    <row r="107" spans="1:4" x14ac:dyDescent="0.35">
      <c r="A107" s="9" t="s">
        <v>604</v>
      </c>
      <c r="B107" s="15" t="s">
        <v>607</v>
      </c>
    </row>
    <row r="108" spans="1:4" x14ac:dyDescent="0.35">
      <c r="A108" s="9" t="s">
        <v>608</v>
      </c>
      <c r="B108" s="15" t="s">
        <v>612</v>
      </c>
      <c r="C108" s="9" t="s">
        <v>312</v>
      </c>
      <c r="D108" s="9" t="s">
        <v>610</v>
      </c>
    </row>
    <row r="109" spans="1:4" x14ac:dyDescent="0.35">
      <c r="A109" s="9" t="s">
        <v>613</v>
      </c>
      <c r="B109" s="15" t="s">
        <v>614</v>
      </c>
      <c r="C109" s="9" t="s">
        <v>312</v>
      </c>
      <c r="D109" s="9" t="s">
        <v>615</v>
      </c>
    </row>
    <row r="110" spans="1:4" x14ac:dyDescent="0.35">
      <c r="A110" s="9" t="s">
        <v>616</v>
      </c>
      <c r="B110" s="15" t="s">
        <v>617</v>
      </c>
      <c r="C110" s="9" t="s">
        <v>312</v>
      </c>
      <c r="D110" s="9" t="s">
        <v>618</v>
      </c>
    </row>
    <row r="112" spans="1:4" x14ac:dyDescent="0.35">
      <c r="A112" s="9" t="s">
        <v>619</v>
      </c>
      <c r="B112" s="15" t="s">
        <v>620</v>
      </c>
      <c r="C112" s="9" t="s">
        <v>312</v>
      </c>
      <c r="D112" s="9" t="s">
        <v>570</v>
      </c>
    </row>
    <row r="113" spans="1:4" x14ac:dyDescent="0.35">
      <c r="A113" s="9" t="s">
        <v>621</v>
      </c>
      <c r="B113" s="15" t="s">
        <v>622</v>
      </c>
      <c r="C113" s="9" t="s">
        <v>623</v>
      </c>
      <c r="D113" s="9" t="s">
        <v>624</v>
      </c>
    </row>
    <row r="114" spans="1:4" x14ac:dyDescent="0.35">
      <c r="A114" s="9" t="s">
        <v>625</v>
      </c>
      <c r="B114" s="15" t="s">
        <v>627</v>
      </c>
      <c r="C114" s="9" t="s">
        <v>623</v>
      </c>
      <c r="D114" s="9" t="s">
        <v>626</v>
      </c>
    </row>
    <row r="115" spans="1:4" x14ac:dyDescent="0.35">
      <c r="A115" s="9" t="s">
        <v>630</v>
      </c>
      <c r="B115" s="15" t="s">
        <v>628</v>
      </c>
      <c r="C115" s="9" t="s">
        <v>623</v>
      </c>
      <c r="D115" s="9" t="s">
        <v>629</v>
      </c>
    </row>
    <row r="116" spans="1:4" x14ac:dyDescent="0.35">
      <c r="A116" s="9" t="s">
        <v>630</v>
      </c>
      <c r="B116" s="15" t="s">
        <v>631</v>
      </c>
      <c r="C116" s="9" t="s">
        <v>623</v>
      </c>
      <c r="D116" s="9" t="s">
        <v>629</v>
      </c>
    </row>
    <row r="117" spans="1:4" x14ac:dyDescent="0.35">
      <c r="A117" s="9" t="s">
        <v>630</v>
      </c>
      <c r="B117" s="15" t="s">
        <v>632</v>
      </c>
      <c r="C117" s="9" t="s">
        <v>623</v>
      </c>
      <c r="D117" s="9" t="s">
        <v>629</v>
      </c>
    </row>
    <row r="118" spans="1:4" ht="43.5" x14ac:dyDescent="0.35">
      <c r="A118" s="9" t="s">
        <v>633</v>
      </c>
      <c r="B118" s="15" t="s">
        <v>636</v>
      </c>
      <c r="C118" s="9" t="s">
        <v>623</v>
      </c>
      <c r="D118" s="9" t="s">
        <v>637</v>
      </c>
    </row>
    <row r="119" spans="1:4" x14ac:dyDescent="0.35">
      <c r="A119" s="9" t="s">
        <v>638</v>
      </c>
      <c r="B119" s="15" t="s">
        <v>639</v>
      </c>
      <c r="C119" s="9" t="s">
        <v>623</v>
      </c>
      <c r="D119" s="9" t="s">
        <v>640</v>
      </c>
    </row>
    <row r="120" spans="1:4" x14ac:dyDescent="0.35">
      <c r="A120" s="9" t="s">
        <v>641</v>
      </c>
      <c r="B120" s="15" t="s">
        <v>642</v>
      </c>
      <c r="C120" s="9" t="s">
        <v>643</v>
      </c>
      <c r="D120" s="9" t="s">
        <v>644</v>
      </c>
    </row>
    <row r="121" spans="1:4" x14ac:dyDescent="0.35">
      <c r="A121" s="9" t="s">
        <v>647</v>
      </c>
      <c r="B121" s="15" t="s">
        <v>648</v>
      </c>
      <c r="C121" s="9" t="s">
        <v>643</v>
      </c>
      <c r="D121" s="9" t="s">
        <v>649</v>
      </c>
    </row>
    <row r="122" spans="1:4" x14ac:dyDescent="0.35">
      <c r="B122" s="15" t="s">
        <v>650</v>
      </c>
    </row>
    <row r="123" spans="1:4" x14ac:dyDescent="0.35">
      <c r="A123" s="9" t="s">
        <v>658</v>
      </c>
      <c r="B123" s="15" t="s">
        <v>659</v>
      </c>
      <c r="C123" s="9" t="s">
        <v>661</v>
      </c>
    </row>
    <row r="124" spans="1:4" x14ac:dyDescent="0.35">
      <c r="B124" s="15" t="s">
        <v>660</v>
      </c>
    </row>
    <row r="125" spans="1:4" x14ac:dyDescent="0.35">
      <c r="B125" s="15" t="s">
        <v>662</v>
      </c>
    </row>
    <row r="126" spans="1:4" x14ac:dyDescent="0.35">
      <c r="A126" s="9" t="s">
        <v>663</v>
      </c>
      <c r="B126" s="15" t="s">
        <v>664</v>
      </c>
      <c r="C126" s="9" t="s">
        <v>312</v>
      </c>
      <c r="D126" s="9" t="s">
        <v>665</v>
      </c>
    </row>
    <row r="127" spans="1:4" x14ac:dyDescent="0.35">
      <c r="A127" s="9" t="s">
        <v>663</v>
      </c>
      <c r="B127" s="15" t="s">
        <v>666</v>
      </c>
      <c r="C127" s="9" t="s">
        <v>312</v>
      </c>
      <c r="D127" s="9" t="s">
        <v>665</v>
      </c>
    </row>
    <row r="128" spans="1:4" x14ac:dyDescent="0.35">
      <c r="B128" s="15" t="s">
        <v>667</v>
      </c>
    </row>
    <row r="129" spans="1:4" x14ac:dyDescent="0.35">
      <c r="B129" s="15" t="s">
        <v>668</v>
      </c>
    </row>
    <row r="130" spans="1:4" x14ac:dyDescent="0.35">
      <c r="B130" s="15" t="s">
        <v>669</v>
      </c>
    </row>
    <row r="131" spans="1:4" x14ac:dyDescent="0.35">
      <c r="A131" s="9" t="s">
        <v>670</v>
      </c>
      <c r="B131" s="15" t="s">
        <v>698</v>
      </c>
      <c r="C131" s="9" t="s">
        <v>643</v>
      </c>
      <c r="D131" s="9" t="s">
        <v>671</v>
      </c>
    </row>
    <row r="132" spans="1:4" x14ac:dyDescent="0.35">
      <c r="B132" s="15" t="s">
        <v>672</v>
      </c>
    </row>
    <row r="133" spans="1:4" x14ac:dyDescent="0.35">
      <c r="B133" s="15" t="s">
        <v>673</v>
      </c>
    </row>
    <row r="134" spans="1:4" x14ac:dyDescent="0.35">
      <c r="B134" s="15" t="s">
        <v>679</v>
      </c>
    </row>
    <row r="135" spans="1:4" x14ac:dyDescent="0.35">
      <c r="B135" s="15" t="s">
        <v>687</v>
      </c>
    </row>
    <row r="136" spans="1:4" x14ac:dyDescent="0.35">
      <c r="B136" s="15" t="s">
        <v>688</v>
      </c>
    </row>
    <row r="137" spans="1:4" x14ac:dyDescent="0.35">
      <c r="A137" s="9" t="s">
        <v>691</v>
      </c>
      <c r="B137" s="15" t="s">
        <v>692</v>
      </c>
      <c r="C137" s="9" t="s">
        <v>643</v>
      </c>
      <c r="D137" s="9" t="s">
        <v>693</v>
      </c>
    </row>
    <row r="138" spans="1:4" x14ac:dyDescent="0.35">
      <c r="B138" s="15" t="s">
        <v>696</v>
      </c>
    </row>
    <row r="139" spans="1:4" x14ac:dyDescent="0.35">
      <c r="B139" s="15" t="s">
        <v>697</v>
      </c>
    </row>
    <row r="141" spans="1:4" x14ac:dyDescent="0.35">
      <c r="A141" s="9" t="s">
        <v>702</v>
      </c>
      <c r="B141" s="15" t="s">
        <v>703</v>
      </c>
      <c r="C141" s="9" t="s">
        <v>312</v>
      </c>
      <c r="D141" s="9" t="s">
        <v>704</v>
      </c>
    </row>
    <row r="143" spans="1:4" x14ac:dyDescent="0.35">
      <c r="A143" s="9" t="s">
        <v>705</v>
      </c>
      <c r="B143" s="15" t="s">
        <v>707</v>
      </c>
      <c r="C143" s="9" t="s">
        <v>706</v>
      </c>
      <c r="D143" s="9" t="s">
        <v>708</v>
      </c>
    </row>
    <row r="144" spans="1:4" x14ac:dyDescent="0.35">
      <c r="A144" s="9" t="s">
        <v>709</v>
      </c>
      <c r="B144" s="15" t="s">
        <v>710</v>
      </c>
      <c r="C144" s="9" t="s">
        <v>312</v>
      </c>
      <c r="D144" s="9" t="s">
        <v>712</v>
      </c>
    </row>
    <row r="145" spans="1:4" x14ac:dyDescent="0.35">
      <c r="B145" s="15" t="s">
        <v>711</v>
      </c>
    </row>
    <row r="146" spans="1:4" x14ac:dyDescent="0.35">
      <c r="B146" s="15" t="s">
        <v>713</v>
      </c>
    </row>
    <row r="147" spans="1:4" x14ac:dyDescent="0.35">
      <c r="B147" s="15" t="s">
        <v>714</v>
      </c>
    </row>
    <row r="148" spans="1:4" x14ac:dyDescent="0.35">
      <c r="B148" s="15" t="s">
        <v>715</v>
      </c>
    </row>
    <row r="149" spans="1:4" x14ac:dyDescent="0.35">
      <c r="B149" s="15" t="s">
        <v>716</v>
      </c>
    </row>
    <row r="150" spans="1:4" x14ac:dyDescent="0.35">
      <c r="A150" s="9" t="s">
        <v>717</v>
      </c>
      <c r="B150" s="15" t="s">
        <v>718</v>
      </c>
      <c r="C150" s="9" t="s">
        <v>312</v>
      </c>
      <c r="D150" s="9" t="s">
        <v>719</v>
      </c>
    </row>
    <row r="151" spans="1:4" ht="29" x14ac:dyDescent="0.35">
      <c r="B151" s="15" t="s">
        <v>721</v>
      </c>
    </row>
    <row r="152" spans="1:4" x14ac:dyDescent="0.35">
      <c r="B152" s="15" t="s">
        <v>723</v>
      </c>
    </row>
    <row r="153" spans="1:4" x14ac:dyDescent="0.35">
      <c r="B153" s="15" t="s">
        <v>724</v>
      </c>
    </row>
    <row r="155" spans="1:4" x14ac:dyDescent="0.35">
      <c r="A155" s="9" t="s">
        <v>725</v>
      </c>
      <c r="B155" s="15" t="s">
        <v>726</v>
      </c>
      <c r="C155" s="9" t="s">
        <v>312</v>
      </c>
      <c r="D155" s="9" t="s">
        <v>727</v>
      </c>
    </row>
    <row r="157" spans="1:4" x14ac:dyDescent="0.35">
      <c r="A157" s="9" t="s">
        <v>729</v>
      </c>
      <c r="B157" s="15" t="s">
        <v>730</v>
      </c>
      <c r="C157" s="9" t="s">
        <v>706</v>
      </c>
      <c r="D157" s="9" t="s">
        <v>731</v>
      </c>
    </row>
    <row r="158" spans="1:4" x14ac:dyDescent="0.35">
      <c r="B158" s="15" t="s">
        <v>728</v>
      </c>
    </row>
    <row r="160" spans="1:4" x14ac:dyDescent="0.35">
      <c r="A160" s="9" t="s">
        <v>732</v>
      </c>
      <c r="B160" s="15" t="s">
        <v>733</v>
      </c>
    </row>
    <row r="161" spans="1:4" x14ac:dyDescent="0.35">
      <c r="B161" s="15" t="s">
        <v>734</v>
      </c>
      <c r="C161" s="9" t="s">
        <v>706</v>
      </c>
      <c r="D161" s="9" t="s">
        <v>735</v>
      </c>
    </row>
    <row r="163" spans="1:4" x14ac:dyDescent="0.35">
      <c r="A163" s="9" t="s">
        <v>737</v>
      </c>
      <c r="B163" s="15" t="s">
        <v>738</v>
      </c>
      <c r="C163" s="9" t="s">
        <v>706</v>
      </c>
      <c r="D163" s="9" t="s">
        <v>739</v>
      </c>
    </row>
    <row r="165" spans="1:4" x14ac:dyDescent="0.35">
      <c r="A165" s="9" t="s">
        <v>740</v>
      </c>
      <c r="B165" s="15" t="s">
        <v>741</v>
      </c>
      <c r="C165" s="9" t="s">
        <v>706</v>
      </c>
      <c r="D165" s="9" t="s">
        <v>742</v>
      </c>
    </row>
    <row r="167" spans="1:4" x14ac:dyDescent="0.35">
      <c r="A167" s="9" t="s">
        <v>744</v>
      </c>
      <c r="B167" s="15" t="s">
        <v>745</v>
      </c>
      <c r="C167" s="9" t="s">
        <v>706</v>
      </c>
      <c r="D167" s="9" t="s">
        <v>450</v>
      </c>
    </row>
  </sheetData>
  <phoneticPr fontId="36" type="noConversion"/>
  <pageMargins left="0.7" right="0.7" top="0.75" bottom="0.75" header="0.3" footer="0.3"/>
  <pageSetup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B050"/>
    <pageSetUpPr fitToPage="1"/>
  </sheetPr>
  <dimension ref="A1:IV148"/>
  <sheetViews>
    <sheetView showGridLines="0" zoomScaleNormal="100" workbookViewId="0"/>
  </sheetViews>
  <sheetFormatPr defaultColWidth="0" defaultRowHeight="14.15" customHeight="1" zeroHeight="1" x14ac:dyDescent="0.3"/>
  <cols>
    <col min="1" max="1" width="2" style="30" customWidth="1"/>
    <col min="2" max="11" width="13.54296875" style="30" customWidth="1"/>
    <col min="12" max="12" width="9.1796875" style="30" hidden="1" customWidth="1"/>
    <col min="13" max="16384" width="0" style="30" hidden="1"/>
  </cols>
  <sheetData>
    <row r="1" spans="1:256" ht="60" customHeight="1" x14ac:dyDescent="0.3">
      <c r="A1" s="367" t="str">
        <f>Development!A9&amp;" "&amp;"Commercial Efficiency Program"</f>
        <v>2024 Commercial Efficiency Program</v>
      </c>
      <c r="B1" s="363"/>
      <c r="C1" s="363"/>
      <c r="D1" s="363"/>
      <c r="E1" s="363"/>
      <c r="F1" s="363"/>
      <c r="G1" s="366"/>
      <c r="H1" s="366"/>
      <c r="I1" s="366"/>
      <c r="J1" s="366"/>
      <c r="K1" s="366"/>
    </row>
    <row r="2" spans="1:256" ht="60" customHeight="1" thickBot="1" x14ac:dyDescent="0.35">
      <c r="A2" s="365" t="s">
        <v>105</v>
      </c>
      <c r="B2" s="363"/>
      <c r="C2" s="363"/>
      <c r="D2" s="363"/>
      <c r="E2" s="363"/>
      <c r="F2" s="363"/>
      <c r="G2" s="366"/>
      <c r="H2" s="366"/>
      <c r="I2" s="366"/>
      <c r="J2" s="366"/>
      <c r="K2" s="366"/>
      <c r="L2" s="270"/>
      <c r="M2" s="271"/>
      <c r="N2" s="271"/>
      <c r="O2" s="271"/>
      <c r="P2" s="271"/>
      <c r="Q2" s="271"/>
      <c r="R2" s="271"/>
      <c r="S2" s="271"/>
      <c r="T2" s="271"/>
      <c r="U2" s="271"/>
      <c r="V2" s="400"/>
      <c r="W2" s="400"/>
      <c r="X2" s="400"/>
      <c r="Y2" s="400"/>
      <c r="Z2" s="400"/>
      <c r="AA2" s="400"/>
      <c r="AB2" s="400"/>
      <c r="AC2" s="400"/>
      <c r="AD2" s="400"/>
      <c r="AE2" s="400"/>
      <c r="AF2" s="400"/>
      <c r="AG2" s="400"/>
      <c r="AH2" s="400"/>
      <c r="AI2" s="400"/>
      <c r="AJ2" s="400"/>
      <c r="AK2" s="400"/>
      <c r="AL2" s="400"/>
      <c r="AM2" s="400"/>
      <c r="AN2" s="400"/>
      <c r="AO2" s="400"/>
      <c r="AP2" s="400"/>
      <c r="AQ2" s="400"/>
      <c r="AR2" s="400"/>
      <c r="AS2" s="400"/>
      <c r="AT2" s="400"/>
      <c r="AU2" s="400"/>
      <c r="AV2" s="400"/>
      <c r="AW2" s="400"/>
      <c r="AX2" s="400"/>
      <c r="AY2" s="400"/>
      <c r="AZ2" s="400"/>
      <c r="BA2" s="400"/>
      <c r="BB2" s="400"/>
      <c r="BC2" s="400"/>
      <c r="BD2" s="400"/>
      <c r="BE2" s="400"/>
      <c r="BF2" s="400"/>
      <c r="BG2" s="400"/>
      <c r="BH2" s="400"/>
      <c r="BI2" s="400"/>
      <c r="BJ2" s="400"/>
      <c r="BK2" s="400"/>
      <c r="BL2" s="400"/>
      <c r="BM2" s="400"/>
      <c r="BN2" s="400"/>
      <c r="BO2" s="400"/>
      <c r="BP2" s="400"/>
      <c r="BQ2" s="400"/>
      <c r="BR2" s="400"/>
      <c r="BS2" s="400"/>
      <c r="BT2" s="400"/>
      <c r="BU2" s="400"/>
      <c r="BV2" s="400"/>
      <c r="BW2" s="400"/>
      <c r="BX2" s="400"/>
      <c r="BY2" s="400"/>
      <c r="BZ2" s="400"/>
      <c r="CA2" s="400"/>
      <c r="CB2" s="400"/>
      <c r="CC2" s="400"/>
      <c r="CD2" s="400"/>
      <c r="CE2" s="400"/>
      <c r="CF2" s="400"/>
      <c r="CG2" s="400"/>
      <c r="CH2" s="400"/>
      <c r="CI2" s="400"/>
      <c r="CJ2" s="400"/>
      <c r="CK2" s="400"/>
      <c r="CL2" s="400"/>
      <c r="CM2" s="400"/>
      <c r="CN2" s="400"/>
      <c r="CO2" s="400"/>
      <c r="CP2" s="400"/>
      <c r="CQ2" s="400"/>
      <c r="CR2" s="400"/>
      <c r="CS2" s="400"/>
      <c r="CT2" s="400"/>
      <c r="CU2" s="400"/>
      <c r="CV2" s="400"/>
      <c r="CW2" s="400"/>
      <c r="CX2" s="400"/>
      <c r="CY2" s="400"/>
      <c r="CZ2" s="400"/>
      <c r="DA2" s="400"/>
      <c r="DB2" s="400"/>
      <c r="DC2" s="400"/>
      <c r="DD2" s="400"/>
      <c r="DE2" s="400"/>
      <c r="DF2" s="400"/>
      <c r="DG2" s="400"/>
      <c r="DH2" s="400"/>
      <c r="DI2" s="400"/>
      <c r="DJ2" s="400"/>
      <c r="DK2" s="400"/>
      <c r="DL2" s="400"/>
      <c r="DM2" s="400"/>
      <c r="DN2" s="400"/>
      <c r="DO2" s="400"/>
      <c r="DP2" s="400"/>
      <c r="DQ2" s="400"/>
      <c r="DR2" s="400"/>
      <c r="DS2" s="400"/>
      <c r="DT2" s="400"/>
      <c r="DU2" s="400"/>
      <c r="DV2" s="400"/>
      <c r="DW2" s="400"/>
      <c r="DX2" s="400"/>
      <c r="DY2" s="400"/>
      <c r="DZ2" s="400"/>
      <c r="EA2" s="400"/>
      <c r="EB2" s="400"/>
      <c r="EC2" s="400"/>
      <c r="ED2" s="400"/>
      <c r="EE2" s="400"/>
      <c r="EF2" s="400"/>
      <c r="EG2" s="400"/>
      <c r="EH2" s="400"/>
      <c r="EI2" s="400"/>
      <c r="EJ2" s="400"/>
      <c r="EK2" s="400"/>
      <c r="EL2" s="400"/>
      <c r="EM2" s="400"/>
      <c r="EN2" s="400"/>
      <c r="EO2" s="400"/>
      <c r="EP2" s="400"/>
      <c r="EQ2" s="400"/>
      <c r="ER2" s="400"/>
      <c r="ES2" s="400"/>
      <c r="ET2" s="400"/>
      <c r="EU2" s="400"/>
      <c r="EV2" s="400"/>
      <c r="EW2" s="400"/>
      <c r="EX2" s="400"/>
      <c r="EY2" s="400"/>
      <c r="EZ2" s="400"/>
      <c r="FA2" s="400"/>
      <c r="FB2" s="400"/>
      <c r="FC2" s="400"/>
      <c r="FD2" s="400"/>
      <c r="FE2" s="400"/>
      <c r="FF2" s="400"/>
      <c r="FG2" s="400"/>
      <c r="FH2" s="400"/>
      <c r="FI2" s="400"/>
      <c r="FJ2" s="400"/>
      <c r="FK2" s="400"/>
      <c r="FL2" s="400"/>
      <c r="FM2" s="400"/>
      <c r="FN2" s="400"/>
      <c r="FO2" s="400"/>
      <c r="FP2" s="400"/>
      <c r="FQ2" s="400"/>
      <c r="FR2" s="400"/>
      <c r="FS2" s="400"/>
      <c r="FT2" s="400"/>
      <c r="FU2" s="400"/>
      <c r="FV2" s="400"/>
      <c r="FW2" s="400"/>
      <c r="FX2" s="400"/>
      <c r="FY2" s="400"/>
      <c r="FZ2" s="400"/>
      <c r="GA2" s="400"/>
      <c r="GB2" s="400"/>
      <c r="GC2" s="400"/>
      <c r="GD2" s="400"/>
      <c r="GE2" s="400"/>
      <c r="GF2" s="400"/>
      <c r="GG2" s="400"/>
      <c r="GH2" s="400"/>
      <c r="GI2" s="400"/>
      <c r="GJ2" s="400"/>
      <c r="GK2" s="400"/>
      <c r="GL2" s="400"/>
      <c r="GM2" s="400"/>
      <c r="GN2" s="400"/>
      <c r="GO2" s="400"/>
      <c r="GP2" s="400"/>
      <c r="GQ2" s="400"/>
      <c r="GR2" s="400"/>
      <c r="GS2" s="400"/>
      <c r="GT2" s="400"/>
      <c r="GU2" s="400"/>
      <c r="GV2" s="400"/>
      <c r="GW2" s="400"/>
      <c r="GX2" s="400"/>
      <c r="GY2" s="400"/>
      <c r="GZ2" s="400"/>
      <c r="HA2" s="400"/>
      <c r="HB2" s="400"/>
      <c r="HC2" s="400"/>
      <c r="HD2" s="400"/>
      <c r="HE2" s="400"/>
      <c r="HF2" s="400"/>
      <c r="HG2" s="400"/>
      <c r="HH2" s="400"/>
      <c r="HI2" s="400"/>
      <c r="HJ2" s="400"/>
      <c r="HK2" s="400"/>
      <c r="HL2" s="400"/>
      <c r="HM2" s="400"/>
      <c r="HN2" s="400"/>
      <c r="HO2" s="400"/>
      <c r="HP2" s="400"/>
      <c r="HQ2" s="400"/>
      <c r="HR2" s="400"/>
      <c r="HS2" s="400"/>
      <c r="HT2" s="400"/>
      <c r="HU2" s="400"/>
      <c r="HV2" s="400"/>
      <c r="HW2" s="400"/>
      <c r="HX2" s="400"/>
      <c r="HY2" s="400"/>
      <c r="HZ2" s="400"/>
      <c r="IA2" s="400"/>
      <c r="IB2" s="400"/>
      <c r="IC2" s="400"/>
      <c r="ID2" s="400"/>
      <c r="IE2" s="400"/>
      <c r="IF2" s="400"/>
      <c r="IG2" s="400"/>
      <c r="IH2" s="400"/>
      <c r="II2" s="400"/>
      <c r="IJ2" s="400"/>
      <c r="IK2" s="400"/>
      <c r="IL2" s="400"/>
      <c r="IM2" s="400"/>
      <c r="IN2" s="400"/>
      <c r="IO2" s="400"/>
      <c r="IP2" s="400"/>
      <c r="IQ2" s="400"/>
      <c r="IR2" s="400"/>
      <c r="IS2" s="400"/>
      <c r="IT2" s="400"/>
      <c r="IU2" s="400"/>
      <c r="IV2" s="400"/>
    </row>
    <row r="3" spans="1:256" ht="12.75" customHeight="1" thickTop="1" x14ac:dyDescent="0.3">
      <c r="A3" s="348"/>
      <c r="B3" s="348"/>
      <c r="C3" s="348"/>
      <c r="D3" s="348"/>
      <c r="E3" s="348"/>
      <c r="F3" s="348"/>
      <c r="G3" s="348"/>
      <c r="H3" s="348"/>
      <c r="I3" s="348"/>
      <c r="J3" s="348"/>
      <c r="K3" s="348"/>
    </row>
    <row r="4" spans="1:256" s="274" customFormat="1" ht="8.9" customHeight="1" x14ac:dyDescent="0.25">
      <c r="A4" s="272" t="s">
        <v>106</v>
      </c>
      <c r="B4" s="273"/>
      <c r="C4" s="273"/>
      <c r="D4" s="273"/>
      <c r="E4" s="273"/>
      <c r="F4" s="273"/>
      <c r="G4" s="273"/>
      <c r="H4" s="273"/>
      <c r="I4" s="273"/>
      <c r="J4" s="273"/>
      <c r="K4" s="273"/>
    </row>
    <row r="5" spans="1:256" s="276" customFormat="1" ht="18.649999999999999" customHeight="1" x14ac:dyDescent="0.25">
      <c r="A5" s="275" t="s">
        <v>107</v>
      </c>
      <c r="B5" s="398" t="s">
        <v>108</v>
      </c>
      <c r="C5" s="398"/>
      <c r="D5" s="398"/>
      <c r="E5" s="398"/>
      <c r="F5" s="398"/>
      <c r="G5" s="398"/>
      <c r="H5" s="398"/>
      <c r="I5" s="398"/>
      <c r="J5" s="398"/>
      <c r="K5" s="398"/>
    </row>
    <row r="6" spans="1:256" s="276" customFormat="1" ht="18.649999999999999" customHeight="1" x14ac:dyDescent="0.25">
      <c r="A6" s="275" t="s">
        <v>109</v>
      </c>
      <c r="B6" s="398" t="s">
        <v>110</v>
      </c>
      <c r="C6" s="398"/>
      <c r="D6" s="398"/>
      <c r="E6" s="398"/>
      <c r="F6" s="398"/>
      <c r="G6" s="398"/>
      <c r="H6" s="398"/>
      <c r="I6" s="398"/>
      <c r="J6" s="398"/>
      <c r="K6" s="398"/>
    </row>
    <row r="7" spans="1:256" s="276" customFormat="1" ht="9" x14ac:dyDescent="0.25">
      <c r="A7" s="277" t="s">
        <v>111</v>
      </c>
      <c r="B7" s="278" t="s">
        <v>112</v>
      </c>
      <c r="C7" s="278"/>
      <c r="D7" s="278"/>
      <c r="E7" s="278"/>
      <c r="F7" s="278"/>
      <c r="G7" s="278"/>
      <c r="H7" s="278"/>
      <c r="I7" s="278"/>
      <c r="J7" s="278"/>
      <c r="K7" s="278"/>
    </row>
    <row r="8" spans="1:256" s="274" customFormat="1" ht="9" x14ac:dyDescent="0.25">
      <c r="A8" s="272" t="s">
        <v>113</v>
      </c>
      <c r="B8" s="273"/>
      <c r="C8" s="273"/>
      <c r="D8" s="273"/>
      <c r="E8" s="273"/>
      <c r="F8" s="273"/>
      <c r="G8" s="273"/>
      <c r="H8" s="273"/>
      <c r="I8" s="273"/>
      <c r="J8" s="273"/>
      <c r="K8" s="273"/>
    </row>
    <row r="9" spans="1:256" s="276" customFormat="1" ht="9" x14ac:dyDescent="0.25">
      <c r="A9" s="277" t="s">
        <v>107</v>
      </c>
      <c r="B9" s="398" t="s">
        <v>114</v>
      </c>
      <c r="C9" s="398"/>
      <c r="D9" s="398"/>
      <c r="E9" s="398"/>
      <c r="F9" s="398"/>
      <c r="G9" s="398"/>
      <c r="H9" s="398"/>
      <c r="I9" s="398"/>
      <c r="J9" s="398"/>
      <c r="K9" s="398"/>
    </row>
    <row r="10" spans="1:256" s="276" customFormat="1" ht="18.649999999999999" customHeight="1" x14ac:dyDescent="0.25">
      <c r="A10" s="277" t="s">
        <v>109</v>
      </c>
      <c r="B10" s="398" t="s">
        <v>115</v>
      </c>
      <c r="C10" s="398"/>
      <c r="D10" s="398"/>
      <c r="E10" s="398"/>
      <c r="F10" s="398"/>
      <c r="G10" s="398"/>
      <c r="H10" s="398"/>
      <c r="I10" s="398"/>
      <c r="J10" s="398"/>
      <c r="K10" s="398"/>
    </row>
    <row r="11" spans="1:256" s="274" customFormat="1" ht="9" x14ac:dyDescent="0.25">
      <c r="A11" s="272" t="s">
        <v>116</v>
      </c>
      <c r="B11" s="273"/>
      <c r="C11" s="273"/>
      <c r="D11" s="273"/>
      <c r="E11" s="273"/>
      <c r="F11" s="273"/>
      <c r="G11" s="273"/>
      <c r="H11" s="273"/>
      <c r="I11" s="273"/>
      <c r="J11" s="273"/>
      <c r="K11" s="273"/>
    </row>
    <row r="12" spans="1:256" s="276" customFormat="1" ht="18.649999999999999" customHeight="1" x14ac:dyDescent="0.25">
      <c r="A12" s="277" t="s">
        <v>107</v>
      </c>
      <c r="B12" s="398" t="s">
        <v>117</v>
      </c>
      <c r="C12" s="398"/>
      <c r="D12" s="398"/>
      <c r="E12" s="398"/>
      <c r="F12" s="398"/>
      <c r="G12" s="398"/>
      <c r="H12" s="398"/>
      <c r="I12" s="398"/>
      <c r="J12" s="398"/>
      <c r="K12" s="398"/>
    </row>
    <row r="13" spans="1:256" s="276" customFormat="1" ht="9" x14ac:dyDescent="0.25">
      <c r="A13" s="277" t="s">
        <v>109</v>
      </c>
      <c r="B13" s="279" t="s">
        <v>118</v>
      </c>
      <c r="C13" s="279"/>
      <c r="D13" s="279"/>
      <c r="E13" s="279"/>
      <c r="F13" s="279"/>
      <c r="G13" s="279"/>
      <c r="H13" s="279"/>
      <c r="I13" s="279"/>
      <c r="J13" s="279"/>
      <c r="K13" s="279"/>
    </row>
    <row r="14" spans="1:256" s="274" customFormat="1" ht="8.9" customHeight="1" x14ac:dyDescent="0.25">
      <c r="A14" s="272" t="s">
        <v>119</v>
      </c>
      <c r="B14" s="273"/>
      <c r="C14" s="273"/>
      <c r="D14" s="273"/>
      <c r="E14" s="273"/>
      <c r="F14" s="273"/>
      <c r="G14" s="273"/>
      <c r="H14" s="273"/>
      <c r="I14" s="273"/>
      <c r="J14" s="273"/>
      <c r="K14" s="273"/>
    </row>
    <row r="15" spans="1:256" s="276" customFormat="1" ht="33.65" customHeight="1" x14ac:dyDescent="0.25">
      <c r="A15" s="278"/>
      <c r="B15" s="398" t="s">
        <v>120</v>
      </c>
      <c r="C15" s="398"/>
      <c r="D15" s="398"/>
      <c r="E15" s="398"/>
      <c r="F15" s="398"/>
      <c r="G15" s="398"/>
      <c r="H15" s="398"/>
      <c r="I15" s="398"/>
      <c r="J15" s="398"/>
      <c r="K15" s="398"/>
    </row>
    <row r="16" spans="1:256" s="274" customFormat="1" ht="8.9" customHeight="1" x14ac:dyDescent="0.25">
      <c r="A16" s="272" t="s">
        <v>121</v>
      </c>
      <c r="B16" s="273"/>
      <c r="C16" s="273"/>
      <c r="D16" s="273"/>
      <c r="E16" s="273"/>
      <c r="F16" s="273"/>
      <c r="G16" s="273"/>
      <c r="H16" s="273"/>
      <c r="I16" s="273"/>
      <c r="J16" s="273"/>
      <c r="K16" s="273"/>
      <c r="M16" s="274" t="s">
        <v>122</v>
      </c>
    </row>
    <row r="17" spans="1:14" s="276" customFormat="1" ht="18.649999999999999" customHeight="1" x14ac:dyDescent="0.25">
      <c r="A17" s="277" t="s">
        <v>107</v>
      </c>
      <c r="B17" s="398" t="s">
        <v>123</v>
      </c>
      <c r="C17" s="398"/>
      <c r="D17" s="398"/>
      <c r="E17" s="398"/>
      <c r="F17" s="398"/>
      <c r="G17" s="398"/>
      <c r="H17" s="398"/>
      <c r="I17" s="398"/>
      <c r="J17" s="398"/>
      <c r="K17" s="398"/>
    </row>
    <row r="18" spans="1:14" s="276" customFormat="1" ht="17.149999999999999" customHeight="1" x14ac:dyDescent="0.25">
      <c r="A18" s="277" t="s">
        <v>109</v>
      </c>
      <c r="B18" s="398" t="s">
        <v>124</v>
      </c>
      <c r="C18" s="398"/>
      <c r="D18" s="398"/>
      <c r="E18" s="398"/>
      <c r="F18" s="398"/>
      <c r="G18" s="398"/>
      <c r="H18" s="398"/>
      <c r="I18" s="398"/>
      <c r="J18" s="398"/>
      <c r="K18" s="398"/>
    </row>
    <row r="19" spans="1:14" s="274" customFormat="1" ht="8.9" customHeight="1" x14ac:dyDescent="0.25">
      <c r="A19" s="272" t="s">
        <v>125</v>
      </c>
      <c r="B19" s="273"/>
      <c r="C19" s="273"/>
      <c r="D19" s="273"/>
      <c r="E19" s="273"/>
      <c r="F19" s="273"/>
      <c r="G19" s="273"/>
      <c r="H19" s="273"/>
      <c r="I19" s="273"/>
      <c r="J19" s="273"/>
      <c r="K19" s="273"/>
    </row>
    <row r="20" spans="1:14" s="276" customFormat="1" ht="18.649999999999999" customHeight="1" x14ac:dyDescent="0.25">
      <c r="A20" s="278"/>
      <c r="B20" s="398" t="s">
        <v>126</v>
      </c>
      <c r="C20" s="398"/>
      <c r="D20" s="398"/>
      <c r="E20" s="398"/>
      <c r="F20" s="398"/>
      <c r="G20" s="398"/>
      <c r="H20" s="398"/>
      <c r="I20" s="398"/>
      <c r="J20" s="398"/>
      <c r="K20" s="398"/>
    </row>
    <row r="21" spans="1:14" s="274" customFormat="1" ht="9" x14ac:dyDescent="0.25">
      <c r="A21" s="272" t="s">
        <v>127</v>
      </c>
      <c r="B21" s="273"/>
      <c r="C21" s="273"/>
      <c r="D21" s="273"/>
      <c r="E21" s="273"/>
      <c r="F21" s="273"/>
      <c r="G21" s="273"/>
      <c r="H21" s="273"/>
      <c r="I21" s="273"/>
      <c r="J21" s="273"/>
      <c r="K21" s="273"/>
    </row>
    <row r="22" spans="1:14" s="276" customFormat="1" ht="9" x14ac:dyDescent="0.25">
      <c r="A22" s="277" t="s">
        <v>107</v>
      </c>
      <c r="B22" s="279" t="s">
        <v>128</v>
      </c>
      <c r="C22" s="279"/>
      <c r="D22" s="279"/>
      <c r="E22" s="279"/>
      <c r="F22" s="279"/>
      <c r="G22" s="279"/>
      <c r="H22" s="279"/>
      <c r="I22" s="279"/>
      <c r="J22" s="279"/>
      <c r="K22" s="279"/>
    </row>
    <row r="23" spans="1:14" s="276" customFormat="1" ht="9" x14ac:dyDescent="0.25">
      <c r="A23" s="277" t="s">
        <v>109</v>
      </c>
      <c r="B23" s="398" t="s">
        <v>129</v>
      </c>
      <c r="C23" s="398"/>
      <c r="D23" s="398"/>
      <c r="E23" s="398"/>
      <c r="F23" s="398"/>
      <c r="G23" s="398"/>
      <c r="H23" s="398"/>
      <c r="I23" s="398"/>
      <c r="J23" s="398"/>
      <c r="K23" s="398"/>
    </row>
    <row r="24" spans="1:14" s="276" customFormat="1" ht="9" x14ac:dyDescent="0.25">
      <c r="A24" s="277" t="s">
        <v>111</v>
      </c>
      <c r="B24" s="398" t="s">
        <v>130</v>
      </c>
      <c r="C24" s="398"/>
      <c r="D24" s="398"/>
      <c r="E24" s="398"/>
      <c r="F24" s="398"/>
      <c r="G24" s="398"/>
      <c r="H24" s="398"/>
      <c r="I24" s="398"/>
      <c r="J24" s="398"/>
      <c r="K24" s="398"/>
    </row>
    <row r="25" spans="1:14" s="276" customFormat="1" ht="20.149999999999999" customHeight="1" x14ac:dyDescent="0.25">
      <c r="A25" s="277" t="s">
        <v>131</v>
      </c>
      <c r="B25" s="398" t="s">
        <v>132</v>
      </c>
      <c r="C25" s="398"/>
      <c r="D25" s="398"/>
      <c r="E25" s="398"/>
      <c r="F25" s="398"/>
      <c r="G25" s="398"/>
      <c r="H25" s="398"/>
      <c r="I25" s="398"/>
      <c r="J25" s="398"/>
      <c r="K25" s="398"/>
      <c r="N25" s="276" t="s">
        <v>122</v>
      </c>
    </row>
    <row r="26" spans="1:14" s="276" customFormat="1" ht="9" x14ac:dyDescent="0.25">
      <c r="A26" s="277" t="s">
        <v>133</v>
      </c>
      <c r="B26" s="279" t="s">
        <v>134</v>
      </c>
      <c r="C26" s="279"/>
      <c r="D26" s="279"/>
      <c r="E26" s="279"/>
      <c r="F26" s="279"/>
      <c r="G26" s="279"/>
      <c r="H26" s="279"/>
      <c r="I26" s="279"/>
      <c r="J26" s="279"/>
      <c r="K26" s="279"/>
    </row>
    <row r="27" spans="1:14" s="276" customFormat="1" ht="9" x14ac:dyDescent="0.25">
      <c r="A27" s="277" t="s">
        <v>135</v>
      </c>
      <c r="B27" s="398" t="s">
        <v>136</v>
      </c>
      <c r="C27" s="398"/>
      <c r="D27" s="398"/>
      <c r="E27" s="398"/>
      <c r="F27" s="398"/>
      <c r="G27" s="398"/>
      <c r="H27" s="398"/>
      <c r="I27" s="398"/>
      <c r="J27" s="398"/>
      <c r="K27" s="398"/>
    </row>
    <row r="28" spans="1:14" s="276" customFormat="1" ht="18.649999999999999" customHeight="1" x14ac:dyDescent="0.25">
      <c r="A28" s="277" t="s">
        <v>137</v>
      </c>
      <c r="B28" s="398" t="s">
        <v>138</v>
      </c>
      <c r="C28" s="398"/>
      <c r="D28" s="398"/>
      <c r="E28" s="398"/>
      <c r="F28" s="398"/>
      <c r="G28" s="398"/>
      <c r="H28" s="398"/>
      <c r="I28" s="398"/>
      <c r="J28" s="398"/>
      <c r="K28" s="398"/>
    </row>
    <row r="29" spans="1:14" s="274" customFormat="1" ht="8.9" customHeight="1" x14ac:dyDescent="0.25">
      <c r="A29" s="272" t="s">
        <v>139</v>
      </c>
      <c r="B29" s="273"/>
      <c r="C29" s="273"/>
      <c r="D29" s="273"/>
      <c r="E29" s="273"/>
      <c r="F29" s="273"/>
      <c r="G29" s="273"/>
      <c r="H29" s="273"/>
      <c r="I29" s="273"/>
      <c r="J29" s="273"/>
      <c r="K29" s="273"/>
    </row>
    <row r="30" spans="1:14" s="276" customFormat="1" ht="33.65" customHeight="1" x14ac:dyDescent="0.25">
      <c r="A30" s="277" t="s">
        <v>107</v>
      </c>
      <c r="B30" s="398" t="s">
        <v>140</v>
      </c>
      <c r="C30" s="398"/>
      <c r="D30" s="398"/>
      <c r="E30" s="398"/>
      <c r="F30" s="398"/>
      <c r="G30" s="398"/>
      <c r="H30" s="398"/>
      <c r="I30" s="398"/>
      <c r="J30" s="398"/>
      <c r="K30" s="398"/>
    </row>
    <row r="31" spans="1:14" s="276" customFormat="1" ht="25.4" customHeight="1" x14ac:dyDescent="0.25">
      <c r="A31" s="277" t="s">
        <v>109</v>
      </c>
      <c r="B31" s="398" t="s">
        <v>141</v>
      </c>
      <c r="C31" s="398"/>
      <c r="D31" s="398"/>
      <c r="E31" s="398"/>
      <c r="F31" s="398"/>
      <c r="G31" s="398"/>
      <c r="H31" s="398"/>
      <c r="I31" s="398"/>
      <c r="J31" s="398"/>
      <c r="K31" s="398"/>
    </row>
    <row r="32" spans="1:14" s="276" customFormat="1" ht="9" x14ac:dyDescent="0.25">
      <c r="A32" s="277" t="s">
        <v>111</v>
      </c>
      <c r="B32" s="278" t="s">
        <v>142</v>
      </c>
      <c r="C32" s="278"/>
      <c r="D32" s="278"/>
      <c r="E32" s="278"/>
      <c r="F32" s="278"/>
      <c r="G32" s="278"/>
      <c r="H32" s="278"/>
      <c r="I32" s="278"/>
      <c r="J32" s="278"/>
      <c r="K32" s="278"/>
    </row>
    <row r="33" spans="1:11" s="274" customFormat="1" ht="8.9" customHeight="1" x14ac:dyDescent="0.25">
      <c r="A33" s="272" t="s">
        <v>143</v>
      </c>
      <c r="B33" s="273"/>
      <c r="C33" s="273"/>
      <c r="D33" s="273"/>
      <c r="E33" s="273"/>
      <c r="F33" s="273"/>
      <c r="G33" s="273"/>
      <c r="H33" s="273"/>
      <c r="I33" s="273"/>
      <c r="J33" s="273"/>
      <c r="K33" s="273"/>
    </row>
    <row r="34" spans="1:11" s="276" customFormat="1" ht="9" customHeight="1" x14ac:dyDescent="0.25">
      <c r="A34" s="278"/>
      <c r="B34" s="398" t="s">
        <v>144</v>
      </c>
      <c r="C34" s="398"/>
      <c r="D34" s="398"/>
      <c r="E34" s="398"/>
      <c r="F34" s="398"/>
      <c r="G34" s="398"/>
      <c r="H34" s="398"/>
      <c r="I34" s="398"/>
      <c r="J34" s="398"/>
      <c r="K34" s="398"/>
    </row>
    <row r="35" spans="1:11" s="274" customFormat="1" ht="8.9" customHeight="1" x14ac:dyDescent="0.25">
      <c r="A35" s="272" t="s">
        <v>145</v>
      </c>
      <c r="B35" s="273"/>
      <c r="C35" s="273"/>
      <c r="D35" s="273"/>
      <c r="E35" s="273"/>
      <c r="F35" s="273"/>
      <c r="G35" s="273"/>
      <c r="H35" s="273"/>
      <c r="I35" s="273"/>
      <c r="J35" s="273"/>
      <c r="K35" s="273"/>
    </row>
    <row r="36" spans="1:11" s="276" customFormat="1" ht="18.649999999999999" customHeight="1" x14ac:dyDescent="0.25">
      <c r="A36" s="278"/>
      <c r="B36" s="398" t="s">
        <v>146</v>
      </c>
      <c r="C36" s="398"/>
      <c r="D36" s="398"/>
      <c r="E36" s="398"/>
      <c r="F36" s="398"/>
      <c r="G36" s="398"/>
      <c r="H36" s="398"/>
      <c r="I36" s="398"/>
      <c r="J36" s="398"/>
      <c r="K36" s="398"/>
    </row>
    <row r="37" spans="1:11" s="274" customFormat="1" ht="9" x14ac:dyDescent="0.25">
      <c r="A37" s="272" t="s">
        <v>147</v>
      </c>
      <c r="B37" s="273"/>
      <c r="C37" s="273"/>
      <c r="D37" s="273"/>
      <c r="E37" s="273"/>
      <c r="F37" s="273"/>
      <c r="G37" s="273"/>
      <c r="H37" s="273"/>
      <c r="I37" s="273"/>
      <c r="J37" s="273"/>
      <c r="K37" s="273"/>
    </row>
    <row r="38" spans="1:11" s="276" customFormat="1" ht="18.649999999999999" customHeight="1" x14ac:dyDescent="0.25">
      <c r="A38" s="278"/>
      <c r="B38" s="398" t="s">
        <v>148</v>
      </c>
      <c r="C38" s="398"/>
      <c r="D38" s="398"/>
      <c r="E38" s="398"/>
      <c r="F38" s="398"/>
      <c r="G38" s="398"/>
      <c r="H38" s="398"/>
      <c r="I38" s="398"/>
      <c r="J38" s="398"/>
      <c r="K38" s="398"/>
    </row>
    <row r="39" spans="1:11" s="274" customFormat="1" ht="9" x14ac:dyDescent="0.25">
      <c r="A39" s="272" t="s">
        <v>149</v>
      </c>
      <c r="B39" s="273"/>
      <c r="C39" s="273"/>
      <c r="D39" s="273"/>
      <c r="E39" s="273"/>
      <c r="F39" s="273"/>
      <c r="G39" s="273"/>
      <c r="H39" s="273"/>
      <c r="I39" s="273"/>
      <c r="J39" s="273"/>
      <c r="K39" s="273"/>
    </row>
    <row r="40" spans="1:11" s="276" customFormat="1" ht="9" x14ac:dyDescent="0.25">
      <c r="A40" s="278"/>
      <c r="B40" s="397" t="s">
        <v>150</v>
      </c>
      <c r="C40" s="397"/>
      <c r="D40" s="397"/>
      <c r="E40" s="397"/>
      <c r="F40" s="397"/>
      <c r="G40" s="397"/>
      <c r="H40" s="397"/>
      <c r="I40" s="397"/>
      <c r="J40" s="397"/>
      <c r="K40" s="397"/>
    </row>
    <row r="41" spans="1:11" s="274" customFormat="1" ht="8.9" customHeight="1" x14ac:dyDescent="0.25">
      <c r="A41" s="272" t="s">
        <v>151</v>
      </c>
      <c r="B41" s="273"/>
      <c r="C41" s="273"/>
      <c r="D41" s="273"/>
      <c r="E41" s="273"/>
      <c r="F41" s="273"/>
      <c r="G41" s="273"/>
      <c r="H41" s="273"/>
      <c r="I41" s="273"/>
      <c r="J41" s="273"/>
      <c r="K41" s="273"/>
    </row>
    <row r="42" spans="1:11" s="276" customFormat="1" ht="18.649999999999999" customHeight="1" x14ac:dyDescent="0.25">
      <c r="A42" s="277" t="s">
        <v>107</v>
      </c>
      <c r="B42" s="398" t="s">
        <v>152</v>
      </c>
      <c r="C42" s="398"/>
      <c r="D42" s="398"/>
      <c r="E42" s="398"/>
      <c r="F42" s="398"/>
      <c r="G42" s="398"/>
      <c r="H42" s="398"/>
      <c r="I42" s="398"/>
      <c r="J42" s="398"/>
      <c r="K42" s="398"/>
    </row>
    <row r="43" spans="1:11" s="276" customFormat="1" ht="9" x14ac:dyDescent="0.25">
      <c r="A43" s="277" t="s">
        <v>109</v>
      </c>
      <c r="B43" s="279" t="s">
        <v>153</v>
      </c>
      <c r="C43" s="279"/>
      <c r="D43" s="279"/>
      <c r="E43" s="279"/>
      <c r="F43" s="279"/>
      <c r="G43" s="279"/>
      <c r="H43" s="279"/>
      <c r="I43" s="279"/>
      <c r="J43" s="279"/>
      <c r="K43" s="279"/>
    </row>
    <row r="44" spans="1:11" s="274" customFormat="1" ht="8.9" customHeight="1" x14ac:dyDescent="0.25">
      <c r="A44" s="272" t="s">
        <v>154</v>
      </c>
      <c r="B44" s="273"/>
      <c r="C44" s="273"/>
      <c r="D44" s="273"/>
      <c r="E44" s="273"/>
      <c r="F44" s="273"/>
      <c r="G44" s="273"/>
      <c r="H44" s="273"/>
      <c r="I44" s="273"/>
      <c r="J44" s="273"/>
      <c r="K44" s="273"/>
    </row>
    <row r="45" spans="1:11" s="276" customFormat="1" ht="9" x14ac:dyDescent="0.25">
      <c r="A45" s="278"/>
      <c r="B45" s="279" t="s">
        <v>155</v>
      </c>
      <c r="C45" s="279"/>
      <c r="D45" s="279"/>
      <c r="E45" s="279"/>
      <c r="F45" s="279"/>
      <c r="G45" s="279"/>
      <c r="H45" s="279"/>
      <c r="I45" s="279"/>
      <c r="J45" s="279"/>
      <c r="K45" s="279"/>
    </row>
    <row r="46" spans="1:11" s="276" customFormat="1" ht="9" x14ac:dyDescent="0.25">
      <c r="A46" s="278"/>
      <c r="B46" s="398" t="s">
        <v>156</v>
      </c>
      <c r="C46" s="398"/>
      <c r="D46" s="398"/>
      <c r="E46" s="398"/>
      <c r="F46" s="398"/>
      <c r="G46" s="398"/>
      <c r="H46" s="398"/>
      <c r="I46" s="398"/>
      <c r="J46" s="398"/>
      <c r="K46" s="398"/>
    </row>
    <row r="47" spans="1:11" s="274" customFormat="1" ht="8.9" customHeight="1" x14ac:dyDescent="0.25">
      <c r="A47" s="272" t="s">
        <v>157</v>
      </c>
      <c r="B47" s="273"/>
      <c r="C47" s="273"/>
      <c r="D47" s="273"/>
      <c r="E47" s="273"/>
      <c r="F47" s="273"/>
      <c r="G47" s="273"/>
      <c r="H47" s="273"/>
      <c r="I47" s="273"/>
      <c r="J47" s="273"/>
      <c r="K47" s="273"/>
    </row>
    <row r="48" spans="1:11" s="276" customFormat="1" ht="9" x14ac:dyDescent="0.25">
      <c r="A48" s="277" t="s">
        <v>107</v>
      </c>
      <c r="B48" s="398" t="s">
        <v>158</v>
      </c>
      <c r="C48" s="398"/>
      <c r="D48" s="398"/>
      <c r="E48" s="398"/>
      <c r="F48" s="398"/>
      <c r="G48" s="398"/>
      <c r="H48" s="398"/>
      <c r="I48" s="398"/>
      <c r="J48" s="398"/>
      <c r="K48" s="398"/>
    </row>
    <row r="49" spans="1:11" s="276" customFormat="1" ht="18" customHeight="1" x14ac:dyDescent="0.25">
      <c r="A49" s="277" t="s">
        <v>109</v>
      </c>
      <c r="B49" s="398" t="s">
        <v>159</v>
      </c>
      <c r="C49" s="398"/>
      <c r="D49" s="398"/>
      <c r="E49" s="398"/>
      <c r="F49" s="398"/>
      <c r="G49" s="398"/>
      <c r="H49" s="398"/>
      <c r="I49" s="398"/>
      <c r="J49" s="398"/>
      <c r="K49" s="398"/>
    </row>
    <row r="50" spans="1:11" s="276" customFormat="1" ht="27" customHeight="1" x14ac:dyDescent="0.25">
      <c r="A50" s="277" t="s">
        <v>111</v>
      </c>
      <c r="B50" s="398" t="s">
        <v>160</v>
      </c>
      <c r="C50" s="398"/>
      <c r="D50" s="398"/>
      <c r="E50" s="398"/>
      <c r="F50" s="398"/>
      <c r="G50" s="398"/>
      <c r="H50" s="398"/>
      <c r="I50" s="398"/>
      <c r="J50" s="398"/>
      <c r="K50" s="398"/>
    </row>
    <row r="51" spans="1:11" s="274" customFormat="1" ht="8.9" customHeight="1" x14ac:dyDescent="0.25">
      <c r="A51" s="272" t="s">
        <v>161</v>
      </c>
      <c r="B51" s="273"/>
      <c r="C51" s="273"/>
      <c r="D51" s="273"/>
      <c r="E51" s="273"/>
      <c r="F51" s="273"/>
      <c r="G51" s="273"/>
      <c r="H51" s="273"/>
      <c r="I51" s="273"/>
      <c r="J51" s="273"/>
      <c r="K51" s="273"/>
    </row>
    <row r="52" spans="1:11" s="276" customFormat="1" ht="9" x14ac:dyDescent="0.25">
      <c r="A52" s="278"/>
      <c r="B52" s="278" t="s">
        <v>162</v>
      </c>
      <c r="C52" s="278"/>
      <c r="D52" s="278"/>
      <c r="E52" s="278"/>
      <c r="F52" s="278"/>
      <c r="G52" s="278"/>
      <c r="H52" s="278"/>
      <c r="I52" s="278"/>
      <c r="J52" s="278"/>
      <c r="K52" s="278"/>
    </row>
    <row r="53" spans="1:11" s="274" customFormat="1" ht="8.9" customHeight="1" x14ac:dyDescent="0.25">
      <c r="A53" s="272" t="s">
        <v>163</v>
      </c>
      <c r="B53" s="273"/>
      <c r="C53" s="273"/>
      <c r="D53" s="273"/>
      <c r="E53" s="273"/>
      <c r="F53" s="273"/>
      <c r="G53" s="273"/>
      <c r="H53" s="273"/>
      <c r="I53" s="273"/>
      <c r="J53" s="273"/>
      <c r="K53" s="273"/>
    </row>
    <row r="54" spans="1:11" s="276" customFormat="1" ht="9" x14ac:dyDescent="0.25">
      <c r="A54" s="278"/>
      <c r="B54" s="398" t="s">
        <v>164</v>
      </c>
      <c r="C54" s="398"/>
      <c r="D54" s="398"/>
      <c r="E54" s="398"/>
      <c r="F54" s="398"/>
      <c r="G54" s="398"/>
      <c r="H54" s="398"/>
      <c r="I54" s="398"/>
      <c r="J54" s="398"/>
      <c r="K54" s="398"/>
    </row>
    <row r="55" spans="1:11" s="274" customFormat="1" ht="8.9" customHeight="1" x14ac:dyDescent="0.25">
      <c r="A55" s="272" t="s">
        <v>165</v>
      </c>
      <c r="B55" s="273"/>
      <c r="C55" s="273"/>
      <c r="D55" s="273"/>
      <c r="E55" s="273"/>
      <c r="F55" s="273"/>
      <c r="G55" s="273"/>
      <c r="H55" s="273"/>
      <c r="I55" s="273"/>
      <c r="J55" s="273"/>
      <c r="K55" s="273"/>
    </row>
    <row r="56" spans="1:11" s="276" customFormat="1" ht="18.649999999999999" customHeight="1" x14ac:dyDescent="0.25">
      <c r="A56" s="278"/>
      <c r="B56" s="398" t="s">
        <v>166</v>
      </c>
      <c r="C56" s="398"/>
      <c r="D56" s="398"/>
      <c r="E56" s="398"/>
      <c r="F56" s="398"/>
      <c r="G56" s="398"/>
      <c r="H56" s="398"/>
      <c r="I56" s="398"/>
      <c r="J56" s="398"/>
      <c r="K56" s="398"/>
    </row>
    <row r="57" spans="1:11" s="280" customFormat="1" ht="8.9" customHeight="1" x14ac:dyDescent="0.3">
      <c r="A57" s="272" t="s">
        <v>167</v>
      </c>
      <c r="B57" s="273"/>
      <c r="C57" s="273"/>
      <c r="D57" s="273"/>
      <c r="E57" s="273"/>
      <c r="F57" s="273"/>
      <c r="G57" s="273"/>
      <c r="H57" s="273"/>
      <c r="I57" s="273"/>
      <c r="J57" s="273"/>
      <c r="K57" s="273"/>
    </row>
    <row r="58" spans="1:11" ht="18.649999999999999" customHeight="1" x14ac:dyDescent="0.3">
      <c r="A58" s="278"/>
      <c r="B58" s="398" t="s">
        <v>168</v>
      </c>
      <c r="C58" s="398"/>
      <c r="D58" s="398"/>
      <c r="E58" s="398"/>
      <c r="F58" s="398"/>
      <c r="G58" s="398"/>
      <c r="H58" s="398"/>
      <c r="I58" s="398"/>
      <c r="J58" s="398"/>
      <c r="K58" s="398"/>
    </row>
    <row r="59" spans="1:11" ht="18.649999999999999" customHeight="1" x14ac:dyDescent="0.3">
      <c r="A59" s="278"/>
      <c r="B59" s="398" t="s">
        <v>169</v>
      </c>
      <c r="C59" s="398"/>
      <c r="D59" s="398"/>
      <c r="E59" s="398"/>
      <c r="F59" s="398"/>
      <c r="G59" s="398"/>
      <c r="H59" s="398"/>
      <c r="I59" s="398"/>
      <c r="J59" s="398"/>
      <c r="K59" s="398"/>
    </row>
    <row r="60" spans="1:11" s="280" customFormat="1" ht="8.9" customHeight="1" x14ac:dyDescent="0.3">
      <c r="A60" s="272" t="s">
        <v>170</v>
      </c>
      <c r="B60" s="273"/>
      <c r="C60" s="273"/>
      <c r="D60" s="273"/>
      <c r="E60" s="273"/>
      <c r="F60" s="273"/>
      <c r="G60" s="273"/>
      <c r="H60" s="273"/>
      <c r="I60" s="273"/>
      <c r="J60" s="273"/>
      <c r="K60" s="273"/>
    </row>
    <row r="61" spans="1:11" ht="9" customHeight="1" x14ac:dyDescent="0.3">
      <c r="A61" s="277" t="s">
        <v>107</v>
      </c>
      <c r="B61" s="399" t="s">
        <v>171</v>
      </c>
      <c r="C61" s="399"/>
      <c r="D61" s="399"/>
      <c r="E61" s="399"/>
      <c r="F61" s="399"/>
      <c r="G61" s="399"/>
      <c r="H61" s="399"/>
      <c r="I61" s="399"/>
      <c r="J61" s="399"/>
      <c r="K61" s="399"/>
    </row>
    <row r="62" spans="1:11" ht="26.15" customHeight="1" x14ac:dyDescent="0.3">
      <c r="A62" s="277" t="s">
        <v>109</v>
      </c>
      <c r="B62" s="398" t="s">
        <v>172</v>
      </c>
      <c r="C62" s="398"/>
      <c r="D62" s="398"/>
      <c r="E62" s="398"/>
      <c r="F62" s="398"/>
      <c r="G62" s="398"/>
      <c r="H62" s="398"/>
      <c r="I62" s="398"/>
      <c r="J62" s="398"/>
      <c r="K62" s="398"/>
    </row>
    <row r="63" spans="1:11" s="280" customFormat="1" ht="8.9" customHeight="1" x14ac:dyDescent="0.3">
      <c r="A63" s="272" t="s">
        <v>173</v>
      </c>
      <c r="B63" s="273"/>
      <c r="C63" s="273"/>
      <c r="D63" s="273"/>
      <c r="E63" s="273"/>
      <c r="F63" s="273"/>
      <c r="G63" s="273"/>
      <c r="H63" s="273"/>
      <c r="I63" s="273"/>
      <c r="J63" s="273"/>
      <c r="K63" s="273"/>
    </row>
    <row r="64" spans="1:11" s="276" customFormat="1" ht="12" customHeight="1" x14ac:dyDescent="0.25">
      <c r="A64" s="278"/>
      <c r="B64" s="397" t="s">
        <v>174</v>
      </c>
      <c r="C64" s="397"/>
      <c r="D64" s="397"/>
      <c r="E64" s="397"/>
      <c r="F64" s="397"/>
      <c r="G64" s="397"/>
      <c r="H64" s="397"/>
      <c r="I64" s="397"/>
      <c r="J64" s="397"/>
      <c r="K64" s="397"/>
    </row>
    <row r="65" spans="1:11" s="280" customFormat="1" ht="8.9" customHeight="1" x14ac:dyDescent="0.3">
      <c r="A65" s="272" t="s">
        <v>175</v>
      </c>
      <c r="B65" s="273"/>
      <c r="C65" s="273"/>
      <c r="D65" s="273"/>
      <c r="E65" s="273"/>
      <c r="F65" s="273"/>
      <c r="G65" s="273"/>
      <c r="H65" s="273"/>
      <c r="I65" s="273"/>
      <c r="J65" s="273"/>
      <c r="K65" s="273"/>
    </row>
    <row r="66" spans="1:11" s="276" customFormat="1" ht="18.649999999999999" customHeight="1" x14ac:dyDescent="0.25">
      <c r="A66" s="278"/>
      <c r="B66" s="398" t="s">
        <v>176</v>
      </c>
      <c r="C66" s="398"/>
      <c r="D66" s="398"/>
      <c r="E66" s="398"/>
      <c r="F66" s="398"/>
      <c r="G66" s="398"/>
      <c r="H66" s="398"/>
      <c r="I66" s="398"/>
      <c r="J66" s="398"/>
      <c r="K66" s="398"/>
    </row>
    <row r="67" spans="1:11" s="280" customFormat="1" ht="8.9" customHeight="1" x14ac:dyDescent="0.3">
      <c r="A67" s="272" t="s">
        <v>177</v>
      </c>
      <c r="B67" s="273"/>
      <c r="C67" s="273"/>
      <c r="D67" s="273"/>
      <c r="E67" s="273"/>
      <c r="F67" s="273"/>
      <c r="G67" s="273"/>
      <c r="H67" s="273"/>
      <c r="I67" s="273"/>
      <c r="J67" s="273"/>
      <c r="K67" s="273"/>
    </row>
    <row r="68" spans="1:11" ht="12" customHeight="1" x14ac:dyDescent="0.3">
      <c r="A68" s="278"/>
      <c r="B68" s="278" t="s">
        <v>178</v>
      </c>
      <c r="C68" s="278"/>
      <c r="D68" s="278"/>
      <c r="E68" s="278"/>
      <c r="F68" s="278"/>
      <c r="G68" s="278"/>
      <c r="H68" s="278"/>
      <c r="I68" s="278"/>
      <c r="J68" s="278"/>
      <c r="K68" s="278"/>
    </row>
    <row r="69" spans="1:11" s="280" customFormat="1" ht="8.9" customHeight="1" x14ac:dyDescent="0.3">
      <c r="A69" s="272" t="s">
        <v>179</v>
      </c>
      <c r="B69" s="273"/>
      <c r="C69" s="273"/>
      <c r="D69" s="273"/>
      <c r="E69" s="273"/>
      <c r="F69" s="273"/>
      <c r="G69" s="273"/>
      <c r="H69" s="273"/>
      <c r="I69" s="273"/>
      <c r="J69" s="273"/>
      <c r="K69" s="273"/>
    </row>
    <row r="70" spans="1:11" ht="18.649999999999999" customHeight="1" x14ac:dyDescent="0.3">
      <c r="A70" s="278"/>
      <c r="B70" s="398" t="s">
        <v>180</v>
      </c>
      <c r="C70" s="398"/>
      <c r="D70" s="398"/>
      <c r="E70" s="398"/>
      <c r="F70" s="398"/>
      <c r="G70" s="398"/>
      <c r="H70" s="398"/>
      <c r="I70" s="398"/>
      <c r="J70" s="398"/>
      <c r="K70" s="398"/>
    </row>
    <row r="71" spans="1:11" s="280" customFormat="1" ht="9.65" customHeight="1" x14ac:dyDescent="0.3">
      <c r="A71" s="272" t="s">
        <v>181</v>
      </c>
      <c r="B71" s="273"/>
      <c r="C71" s="273"/>
      <c r="D71" s="273"/>
      <c r="E71" s="273"/>
      <c r="F71" s="273"/>
      <c r="G71" s="273"/>
      <c r="H71" s="273"/>
      <c r="I71" s="273"/>
      <c r="J71" s="273"/>
      <c r="K71" s="273"/>
    </row>
    <row r="72" spans="1:11" ht="10.4" customHeight="1" x14ac:dyDescent="0.3">
      <c r="A72" s="277" t="s">
        <v>107</v>
      </c>
      <c r="B72" s="279" t="s">
        <v>509</v>
      </c>
      <c r="C72" s="279"/>
      <c r="D72" s="279"/>
      <c r="E72" s="279"/>
      <c r="F72" s="279"/>
      <c r="G72" s="279"/>
      <c r="H72" s="279"/>
      <c r="I72" s="279"/>
      <c r="J72" s="279"/>
      <c r="K72" s="279"/>
    </row>
    <row r="73" spans="1:11" ht="10.4" customHeight="1" x14ac:dyDescent="0.3">
      <c r="A73" s="277" t="s">
        <v>109</v>
      </c>
      <c r="B73" s="399" t="s">
        <v>182</v>
      </c>
      <c r="C73" s="399"/>
      <c r="D73" s="399"/>
      <c r="E73" s="399"/>
      <c r="F73" s="399"/>
      <c r="G73" s="399"/>
      <c r="H73" s="399"/>
      <c r="I73" s="399"/>
      <c r="J73" s="399"/>
      <c r="K73" s="399"/>
    </row>
    <row r="74" spans="1:11" ht="18" customHeight="1" x14ac:dyDescent="0.3">
      <c r="A74" s="277" t="s">
        <v>111</v>
      </c>
      <c r="B74" s="397" t="s">
        <v>183</v>
      </c>
      <c r="C74" s="397"/>
      <c r="D74" s="397"/>
      <c r="E74" s="397"/>
      <c r="F74" s="397"/>
      <c r="G74" s="397"/>
      <c r="H74" s="397"/>
      <c r="I74" s="397"/>
      <c r="J74" s="397"/>
      <c r="K74" s="397"/>
    </row>
    <row r="75" spans="1:11" ht="18" customHeight="1" x14ac:dyDescent="0.3">
      <c r="A75" s="277" t="s">
        <v>131</v>
      </c>
      <c r="B75" s="281" t="s">
        <v>184</v>
      </c>
      <c r="C75" s="282"/>
      <c r="D75" s="282"/>
      <c r="E75" s="282"/>
      <c r="F75" s="282"/>
      <c r="G75" s="282"/>
      <c r="H75" s="282"/>
      <c r="I75" s="282"/>
      <c r="J75" s="282"/>
      <c r="K75" s="282"/>
    </row>
    <row r="76" spans="1:11" s="81" customFormat="1" ht="18" customHeight="1" x14ac:dyDescent="0.3">
      <c r="A76" s="30"/>
      <c r="B76" s="30"/>
      <c r="C76" s="30"/>
      <c r="D76" s="30"/>
      <c r="E76" s="30"/>
      <c r="F76" s="30"/>
      <c r="G76" s="30"/>
      <c r="H76" s="30"/>
      <c r="I76" s="30"/>
      <c r="J76" s="30"/>
      <c r="K76" s="30"/>
    </row>
    <row r="77" spans="1:11" ht="18" customHeight="1" x14ac:dyDescent="0.3">
      <c r="A77" s="277"/>
      <c r="B77" s="283" t="s">
        <v>220</v>
      </c>
      <c r="C77" s="282"/>
      <c r="D77" s="282"/>
      <c r="F77" s="157"/>
      <c r="G77" s="284" t="s">
        <v>221</v>
      </c>
      <c r="H77" s="282"/>
      <c r="I77" s="282"/>
      <c r="J77" s="282"/>
      <c r="K77" s="282"/>
    </row>
    <row r="78" spans="1:11" ht="18" customHeight="1" x14ac:dyDescent="0.3">
      <c r="A78" s="277"/>
      <c r="B78" s="81"/>
      <c r="C78" s="285"/>
      <c r="D78" s="285"/>
      <c r="E78" s="285"/>
      <c r="F78" s="285"/>
      <c r="G78" s="285"/>
      <c r="H78" s="285"/>
      <c r="I78" s="285"/>
      <c r="J78" s="285"/>
      <c r="K78" s="285"/>
    </row>
    <row r="79" spans="1:11" ht="16.5" customHeight="1" x14ac:dyDescent="0.3">
      <c r="B79" s="286" t="s">
        <v>67</v>
      </c>
      <c r="C79" s="45" t="str">
        <f>Development!$A$8&amp;"_"&amp;Development!$A$7</f>
        <v>11.6.23_1.0</v>
      </c>
      <c r="D79" s="287"/>
      <c r="E79" s="287"/>
      <c r="F79" s="287"/>
      <c r="G79" s="287"/>
      <c r="H79" s="287"/>
      <c r="I79" s="287"/>
      <c r="J79" s="197" t="s">
        <v>68</v>
      </c>
      <c r="K79" s="288" t="str">
        <f>Development!$A$8</f>
        <v>11.6.23</v>
      </c>
    </row>
    <row r="80" spans="1:11" ht="14.15" customHeight="1" x14ac:dyDescent="0.3"/>
    <row r="81" ht="14.15" customHeight="1" x14ac:dyDescent="0.3"/>
    <row r="82" ht="14.15" customHeight="1" x14ac:dyDescent="0.3"/>
    <row r="83" ht="14.15" customHeight="1" x14ac:dyDescent="0.3"/>
    <row r="84" ht="14.15" customHeight="1" x14ac:dyDescent="0.3"/>
    <row r="85" ht="14.15" customHeight="1" x14ac:dyDescent="0.3"/>
    <row r="86" ht="14.15" customHeight="1" x14ac:dyDescent="0.3"/>
    <row r="87" ht="14.15" customHeight="1" x14ac:dyDescent="0.3"/>
    <row r="88" ht="14.15" customHeight="1" x14ac:dyDescent="0.3"/>
    <row r="89" ht="14.15" customHeight="1" x14ac:dyDescent="0.3"/>
    <row r="90" ht="14.15" customHeight="1" x14ac:dyDescent="0.3"/>
    <row r="91" ht="14.15" customHeight="1" x14ac:dyDescent="0.3"/>
    <row r="92" ht="14.15" customHeight="1" x14ac:dyDescent="0.3"/>
    <row r="93" ht="14.15" customHeight="1" x14ac:dyDescent="0.3"/>
    <row r="94" ht="14.15" customHeight="1" x14ac:dyDescent="0.3"/>
    <row r="95" ht="14.15" customHeight="1" x14ac:dyDescent="0.3"/>
    <row r="96" ht="14.15" customHeight="1" x14ac:dyDescent="0.3"/>
    <row r="97" ht="14.15" customHeight="1" x14ac:dyDescent="0.3"/>
    <row r="98" ht="14.15" customHeight="1" x14ac:dyDescent="0.3"/>
    <row r="99" ht="14.15" customHeight="1" x14ac:dyDescent="0.3"/>
    <row r="100" ht="14.15" customHeight="1" x14ac:dyDescent="0.3"/>
    <row r="101" ht="14.15" customHeight="1" x14ac:dyDescent="0.3"/>
    <row r="102" ht="14.15" customHeight="1" x14ac:dyDescent="0.3"/>
    <row r="103" ht="14.15" customHeight="1" x14ac:dyDescent="0.3"/>
    <row r="104" ht="14.15" customHeight="1" x14ac:dyDescent="0.3"/>
    <row r="105" ht="14.15" customHeight="1" x14ac:dyDescent="0.3"/>
    <row r="106" ht="14.15" customHeight="1" x14ac:dyDescent="0.3"/>
    <row r="107" ht="14.15" customHeight="1" x14ac:dyDescent="0.3"/>
    <row r="108" ht="14.15" customHeight="1" x14ac:dyDescent="0.3"/>
    <row r="109" ht="14.15" customHeight="1" x14ac:dyDescent="0.3"/>
    <row r="110" ht="14.15" customHeight="1" x14ac:dyDescent="0.3"/>
    <row r="111" ht="14.15" customHeight="1" x14ac:dyDescent="0.3"/>
    <row r="112" ht="14.15" customHeight="1" x14ac:dyDescent="0.3"/>
    <row r="113" ht="14.15" customHeight="1" x14ac:dyDescent="0.3"/>
    <row r="114" ht="14.15" customHeight="1" x14ac:dyDescent="0.3"/>
    <row r="115" ht="14.15" customHeight="1" x14ac:dyDescent="0.3"/>
    <row r="116" ht="14.15" customHeight="1" x14ac:dyDescent="0.3"/>
    <row r="117" ht="14.15" customHeight="1" x14ac:dyDescent="0.3"/>
    <row r="118" ht="14.15" customHeight="1" x14ac:dyDescent="0.3"/>
    <row r="119" ht="14.15" customHeight="1" x14ac:dyDescent="0.3"/>
    <row r="120" ht="14.15" customHeight="1" x14ac:dyDescent="0.3"/>
    <row r="121" ht="14.15" customHeight="1" x14ac:dyDescent="0.3"/>
    <row r="122" ht="14.15" customHeight="1" x14ac:dyDescent="0.3"/>
    <row r="123" ht="14.15" customHeight="1" x14ac:dyDescent="0.3"/>
    <row r="124" ht="14.15" customHeight="1" x14ac:dyDescent="0.3"/>
    <row r="125" ht="14.15" customHeight="1" x14ac:dyDescent="0.3"/>
    <row r="126" ht="14.15" customHeight="1" x14ac:dyDescent="0.3"/>
    <row r="127" ht="14.15" customHeight="1" x14ac:dyDescent="0.3"/>
    <row r="128" ht="14.15" customHeight="1" x14ac:dyDescent="0.3"/>
    <row r="129" ht="14.15" customHeight="1" x14ac:dyDescent="0.3"/>
    <row r="130" ht="14.15" customHeight="1" x14ac:dyDescent="0.3"/>
    <row r="131" ht="14.15" customHeight="1" x14ac:dyDescent="0.3"/>
    <row r="132" ht="14.15" customHeight="1" x14ac:dyDescent="0.3"/>
    <row r="133" ht="14.15" customHeight="1" x14ac:dyDescent="0.3"/>
    <row r="134" ht="14.15" customHeight="1" x14ac:dyDescent="0.3"/>
    <row r="135" ht="14.15" customHeight="1" x14ac:dyDescent="0.3"/>
    <row r="136" ht="14.15" customHeight="1" x14ac:dyDescent="0.3"/>
    <row r="137" ht="14.15" customHeight="1" x14ac:dyDescent="0.3"/>
    <row r="138" ht="14.15" customHeight="1" x14ac:dyDescent="0.3"/>
    <row r="139" ht="14.15" customHeight="1" x14ac:dyDescent="0.3"/>
    <row r="140" ht="14.15" customHeight="1" x14ac:dyDescent="0.3"/>
    <row r="141" ht="14.15" customHeight="1" x14ac:dyDescent="0.3"/>
    <row r="142" ht="14.15" customHeight="1" x14ac:dyDescent="0.3"/>
    <row r="143" ht="14.15" customHeight="1" x14ac:dyDescent="0.3"/>
    <row r="144" ht="14.15" customHeight="1" x14ac:dyDescent="0.3"/>
    <row r="145" ht="14.15" customHeight="1" x14ac:dyDescent="0.3"/>
    <row r="146" ht="14.15" customHeight="1" x14ac:dyDescent="0.3"/>
    <row r="147" ht="14.15" customHeight="1" x14ac:dyDescent="0.3"/>
    <row r="148" ht="14.15" customHeight="1" x14ac:dyDescent="0.3"/>
  </sheetData>
  <sheetProtection algorithmName="SHA-512" hashValue="YVv8sE1DwnaeN2FZsNqRLISufjRXfa75B2NQWUrqXQuOc+LUjpr05W4GVbRufL6gYPE74Q75HuIhPUkcX51tFA==" saltValue="Dc5NR6myoBswMZms3p7kAg==" spinCount="100000" sheet="1" objects="1" scenarios="1"/>
  <mergeCells count="60">
    <mergeCell ref="IH2:IQ2"/>
    <mergeCell ref="IR2:IV2"/>
    <mergeCell ref="B5:K5"/>
    <mergeCell ref="B6:K6"/>
    <mergeCell ref="CD2:CM2"/>
    <mergeCell ref="CN2:CW2"/>
    <mergeCell ref="CX2:DG2"/>
    <mergeCell ref="DH2:DQ2"/>
    <mergeCell ref="HN2:HW2"/>
    <mergeCell ref="HX2:IG2"/>
    <mergeCell ref="HD2:HM2"/>
    <mergeCell ref="EL2:EU2"/>
    <mergeCell ref="EV2:FE2"/>
    <mergeCell ref="V2:AE2"/>
    <mergeCell ref="AF2:AO2"/>
    <mergeCell ref="AP2:AY2"/>
    <mergeCell ref="B9:K9"/>
    <mergeCell ref="B10:K10"/>
    <mergeCell ref="FZ2:GI2"/>
    <mergeCell ref="GJ2:GS2"/>
    <mergeCell ref="GT2:HC2"/>
    <mergeCell ref="FF2:FO2"/>
    <mergeCell ref="FP2:FY2"/>
    <mergeCell ref="DR2:EA2"/>
    <mergeCell ref="EB2:EK2"/>
    <mergeCell ref="AZ2:BI2"/>
    <mergeCell ref="BJ2:BS2"/>
    <mergeCell ref="BT2:CC2"/>
    <mergeCell ref="B12:K12"/>
    <mergeCell ref="B15:K15"/>
    <mergeCell ref="B17:K17"/>
    <mergeCell ref="B18:K18"/>
    <mergeCell ref="B20:K20"/>
    <mergeCell ref="B23:K23"/>
    <mergeCell ref="B24:K24"/>
    <mergeCell ref="B25:K25"/>
    <mergeCell ref="B27:K27"/>
    <mergeCell ref="B28:K28"/>
    <mergeCell ref="B30:K30"/>
    <mergeCell ref="B31:K31"/>
    <mergeCell ref="B34:K34"/>
    <mergeCell ref="B36:K36"/>
    <mergeCell ref="B38:K38"/>
    <mergeCell ref="B40:K40"/>
    <mergeCell ref="B42:K42"/>
    <mergeCell ref="B46:K46"/>
    <mergeCell ref="B48:K48"/>
    <mergeCell ref="B49:K49"/>
    <mergeCell ref="B50:K50"/>
    <mergeCell ref="B54:K54"/>
    <mergeCell ref="B56:K56"/>
    <mergeCell ref="B58:K58"/>
    <mergeCell ref="B73:K73"/>
    <mergeCell ref="B74:K74"/>
    <mergeCell ref="B59:K59"/>
    <mergeCell ref="B61:K61"/>
    <mergeCell ref="B62:K62"/>
    <mergeCell ref="B64:K64"/>
    <mergeCell ref="B66:K66"/>
    <mergeCell ref="B70:K70"/>
  </mergeCells>
  <pageMargins left="0" right="0" top="0.25" bottom="0.25" header="0.3" footer="0.3"/>
  <pageSetup scale="66"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50"/>
  </sheetPr>
  <dimension ref="A1:XFC70"/>
  <sheetViews>
    <sheetView showGridLines="0" zoomScaleNormal="100" workbookViewId="0"/>
  </sheetViews>
  <sheetFormatPr defaultColWidth="0" defaultRowHeight="14.5" zeroHeight="1" x14ac:dyDescent="0.35"/>
  <cols>
    <col min="1" max="1" width="3.54296875" style="25" customWidth="1"/>
    <col min="2" max="11" width="13.54296875" style="25" customWidth="1"/>
    <col min="12" max="12" width="18.08984375" style="25" customWidth="1"/>
    <col min="13" max="255" width="0" style="25" hidden="1" customWidth="1"/>
    <col min="256" max="256" width="1.26953125" style="25" hidden="1" customWidth="1"/>
    <col min="257" max="16383" width="1.26953125" style="25" hidden="1"/>
    <col min="16384" max="16384" width="6.26953125" style="25" hidden="1" customWidth="1"/>
  </cols>
  <sheetData>
    <row r="1" spans="1:256" s="366" customFormat="1" ht="60" customHeight="1" x14ac:dyDescent="0.35">
      <c r="A1" s="364" t="str">
        <f>Development!A9&amp;" "&amp;"Commercial Efficiency Program"</f>
        <v>2024 Commercial Efficiency Program</v>
      </c>
      <c r="B1" s="363"/>
      <c r="C1" s="363"/>
      <c r="D1" s="363"/>
      <c r="E1" s="363"/>
      <c r="F1" s="363"/>
      <c r="G1" s="363"/>
    </row>
    <row r="2" spans="1:256" s="366" customFormat="1" ht="60" customHeight="1" thickBot="1" x14ac:dyDescent="0.4">
      <c r="A2" s="365" t="s">
        <v>285</v>
      </c>
      <c r="B2" s="365"/>
      <c r="C2" s="363"/>
      <c r="D2" s="363"/>
      <c r="E2" s="363"/>
      <c r="F2" s="363"/>
      <c r="G2" s="363"/>
    </row>
    <row r="3" spans="1:256" ht="15" thickTop="1" x14ac:dyDescent="0.35">
      <c r="A3" s="348"/>
      <c r="B3" s="348"/>
      <c r="C3" s="348"/>
      <c r="D3" s="348"/>
      <c r="E3" s="348"/>
      <c r="F3" s="348"/>
      <c r="G3" s="348"/>
      <c r="H3" s="348"/>
      <c r="I3" s="348"/>
      <c r="J3" s="348"/>
      <c r="K3" s="348"/>
      <c r="L3" s="348"/>
      <c r="M3" s="348"/>
      <c r="N3" s="348"/>
      <c r="O3" s="348"/>
      <c r="P3" s="348"/>
      <c r="Q3" s="348"/>
      <c r="R3" s="348"/>
      <c r="S3" s="348"/>
      <c r="T3" s="348"/>
      <c r="U3" s="348"/>
      <c r="V3" s="348"/>
      <c r="W3" s="348"/>
      <c r="X3" s="348"/>
      <c r="Y3" s="348"/>
      <c r="Z3" s="348"/>
      <c r="AA3" s="348"/>
      <c r="AB3" s="348"/>
      <c r="AC3" s="348"/>
      <c r="AD3" s="348"/>
      <c r="AE3" s="348"/>
      <c r="AF3" s="348"/>
      <c r="AG3" s="348"/>
      <c r="AH3" s="348"/>
      <c r="AI3" s="348"/>
      <c r="AJ3" s="348"/>
      <c r="AK3" s="348"/>
      <c r="AL3" s="348"/>
      <c r="AM3" s="348"/>
      <c r="AN3" s="348"/>
      <c r="AO3" s="348"/>
      <c r="AP3" s="348"/>
      <c r="AQ3" s="348"/>
      <c r="AR3" s="348"/>
      <c r="AS3" s="348"/>
      <c r="AT3" s="348"/>
      <c r="AU3" s="348"/>
      <c r="AV3" s="348"/>
      <c r="AW3" s="348"/>
      <c r="AX3" s="348"/>
      <c r="AY3" s="348"/>
      <c r="AZ3" s="348"/>
      <c r="BA3" s="348"/>
      <c r="BB3" s="348"/>
      <c r="BC3" s="348"/>
      <c r="BD3" s="348"/>
      <c r="BE3" s="348"/>
      <c r="BF3" s="348"/>
      <c r="BG3" s="348"/>
      <c r="BH3" s="348"/>
      <c r="BI3" s="348"/>
      <c r="BJ3" s="348"/>
      <c r="BK3" s="348"/>
      <c r="BL3" s="348"/>
      <c r="BM3" s="348"/>
      <c r="BN3" s="348"/>
      <c r="BO3" s="348"/>
      <c r="BP3" s="348"/>
      <c r="BQ3" s="348"/>
      <c r="BR3" s="348"/>
      <c r="BS3" s="348"/>
      <c r="BT3" s="348"/>
      <c r="BU3" s="348"/>
      <c r="BV3" s="348"/>
      <c r="BW3" s="348"/>
      <c r="BX3" s="348"/>
      <c r="BY3" s="348"/>
      <c r="BZ3" s="348"/>
      <c r="CA3" s="348"/>
      <c r="CB3" s="348"/>
      <c r="CC3" s="348"/>
      <c r="CD3" s="348"/>
      <c r="CE3" s="348"/>
      <c r="CF3" s="348"/>
      <c r="CG3" s="348"/>
      <c r="CH3" s="348"/>
      <c r="CI3" s="348"/>
      <c r="CJ3" s="348"/>
      <c r="CK3" s="348"/>
      <c r="CL3" s="348"/>
      <c r="CM3" s="348"/>
      <c r="CN3" s="348"/>
      <c r="CO3" s="348"/>
      <c r="CP3" s="348"/>
      <c r="CQ3" s="348"/>
      <c r="CR3" s="348"/>
      <c r="CS3" s="348"/>
      <c r="CT3" s="348"/>
      <c r="CU3" s="348"/>
      <c r="CV3" s="348"/>
      <c r="CW3" s="348"/>
      <c r="CX3" s="348"/>
      <c r="CY3" s="348"/>
      <c r="CZ3" s="348"/>
      <c r="DA3" s="348"/>
      <c r="DB3" s="348"/>
      <c r="DC3" s="348"/>
      <c r="DD3" s="348"/>
      <c r="DE3" s="348"/>
      <c r="DF3" s="348"/>
      <c r="DG3" s="348"/>
      <c r="DH3" s="348"/>
      <c r="DI3" s="348"/>
      <c r="DJ3" s="348"/>
      <c r="DK3" s="348"/>
      <c r="DL3" s="348"/>
      <c r="DM3" s="348"/>
      <c r="DN3" s="348"/>
      <c r="DO3" s="348"/>
      <c r="DP3" s="348"/>
      <c r="DQ3" s="348"/>
      <c r="DR3" s="348"/>
      <c r="DS3" s="348"/>
      <c r="DT3" s="348"/>
      <c r="DU3" s="348"/>
      <c r="DV3" s="348"/>
      <c r="DW3" s="348"/>
      <c r="DX3" s="348"/>
      <c r="DY3" s="348"/>
      <c r="DZ3" s="348"/>
      <c r="EA3" s="348"/>
      <c r="EB3" s="348"/>
      <c r="EC3" s="348"/>
      <c r="ED3" s="348"/>
      <c r="EE3" s="348"/>
      <c r="EF3" s="348"/>
      <c r="EG3" s="348"/>
      <c r="EH3" s="348"/>
      <c r="EI3" s="348"/>
      <c r="EJ3" s="348"/>
      <c r="EK3" s="348"/>
      <c r="EL3" s="348"/>
      <c r="EM3" s="348"/>
      <c r="EN3" s="348"/>
      <c r="EO3" s="348"/>
      <c r="EP3" s="348"/>
      <c r="EQ3" s="348"/>
      <c r="ER3" s="348"/>
      <c r="ES3" s="348"/>
      <c r="ET3" s="348"/>
      <c r="EU3" s="348"/>
      <c r="EV3" s="348"/>
      <c r="EW3" s="348"/>
      <c r="EX3" s="348"/>
      <c r="EY3" s="348"/>
      <c r="EZ3" s="348"/>
      <c r="FA3" s="348"/>
      <c r="FB3" s="348"/>
      <c r="FC3" s="348"/>
      <c r="FD3" s="348"/>
      <c r="FE3" s="348"/>
      <c r="FF3" s="348"/>
      <c r="FG3" s="348"/>
      <c r="FH3" s="348"/>
      <c r="FI3" s="348"/>
      <c r="FJ3" s="348"/>
      <c r="FK3" s="348"/>
      <c r="FL3" s="348"/>
      <c r="FM3" s="348"/>
      <c r="FN3" s="348"/>
      <c r="FO3" s="348"/>
      <c r="FP3" s="348"/>
      <c r="FQ3" s="348"/>
      <c r="FR3" s="348"/>
      <c r="FS3" s="348"/>
      <c r="FT3" s="348"/>
      <c r="FU3" s="348"/>
      <c r="FV3" s="348"/>
      <c r="FW3" s="348"/>
      <c r="FX3" s="348"/>
      <c r="FY3" s="348"/>
      <c r="FZ3" s="348"/>
      <c r="GA3" s="348"/>
      <c r="GB3" s="348"/>
      <c r="GC3" s="348"/>
      <c r="GD3" s="348"/>
      <c r="GE3" s="348"/>
      <c r="GF3" s="348"/>
      <c r="GG3" s="348"/>
      <c r="GH3" s="348"/>
      <c r="GI3" s="348"/>
      <c r="GJ3" s="348"/>
      <c r="GK3" s="348"/>
      <c r="GL3" s="348"/>
      <c r="GM3" s="348"/>
      <c r="GN3" s="348"/>
      <c r="GO3" s="348"/>
      <c r="GP3" s="348"/>
      <c r="GQ3" s="348"/>
      <c r="GR3" s="348"/>
      <c r="GS3" s="348"/>
      <c r="GT3" s="348"/>
      <c r="GU3" s="348"/>
      <c r="GV3" s="348"/>
      <c r="GW3" s="348"/>
      <c r="GX3" s="348"/>
      <c r="GY3" s="348"/>
      <c r="GZ3" s="348"/>
      <c r="HA3" s="348"/>
      <c r="HB3" s="348"/>
      <c r="HC3" s="348"/>
      <c r="HD3" s="348"/>
      <c r="HE3" s="348"/>
      <c r="HF3" s="348"/>
      <c r="HG3" s="348"/>
      <c r="HH3" s="348"/>
      <c r="HI3" s="348"/>
      <c r="HJ3" s="348"/>
      <c r="HK3" s="348"/>
      <c r="HL3" s="348"/>
      <c r="HM3" s="348"/>
      <c r="HN3" s="348"/>
      <c r="HO3" s="348"/>
      <c r="HP3" s="348"/>
      <c r="HQ3" s="348"/>
      <c r="HR3" s="348"/>
      <c r="HS3" s="348"/>
      <c r="HT3" s="348"/>
      <c r="HU3" s="348"/>
      <c r="HV3" s="348"/>
      <c r="HW3" s="348"/>
      <c r="HX3" s="348"/>
      <c r="HY3" s="348"/>
      <c r="HZ3" s="348"/>
      <c r="IA3" s="348"/>
      <c r="IB3" s="348"/>
      <c r="IC3" s="348"/>
      <c r="ID3" s="348"/>
      <c r="IE3" s="348"/>
      <c r="IF3" s="348"/>
      <c r="IG3" s="348"/>
      <c r="IH3" s="348"/>
      <c r="II3" s="348"/>
      <c r="IJ3" s="348"/>
      <c r="IK3" s="348"/>
      <c r="IL3" s="348"/>
      <c r="IM3" s="348"/>
      <c r="IN3" s="348"/>
      <c r="IO3" s="348"/>
      <c r="IP3" s="348"/>
      <c r="IQ3" s="348"/>
      <c r="IR3" s="348"/>
      <c r="IS3" s="348"/>
      <c r="IT3" s="348"/>
      <c r="IU3" s="348"/>
      <c r="IV3" s="348"/>
    </row>
    <row r="4" spans="1:256" ht="18.5" thickBot="1" x14ac:dyDescent="0.4">
      <c r="A4" s="402" t="s">
        <v>286</v>
      </c>
      <c r="B4" s="402"/>
      <c r="C4" s="402"/>
      <c r="D4" s="402"/>
      <c r="E4" s="402"/>
      <c r="F4" s="402"/>
      <c r="G4" s="402"/>
      <c r="H4" s="402"/>
      <c r="I4" s="402"/>
      <c r="J4" s="402"/>
      <c r="K4" s="402"/>
      <c r="L4" s="402"/>
    </row>
    <row r="5" spans="1:256" ht="18" customHeight="1" x14ac:dyDescent="0.35">
      <c r="A5" s="289" t="s">
        <v>287</v>
      </c>
      <c r="B5" s="301" t="s">
        <v>464</v>
      </c>
      <c r="C5" s="290"/>
      <c r="D5" s="290"/>
      <c r="E5" s="290"/>
      <c r="F5" s="290"/>
      <c r="G5" s="290"/>
      <c r="H5" s="290"/>
      <c r="I5" s="291"/>
      <c r="J5" s="290"/>
      <c r="K5" s="290"/>
      <c r="L5" s="290"/>
    </row>
    <row r="6" spans="1:256" ht="18" customHeight="1" x14ac:dyDescent="0.35">
      <c r="A6" s="289"/>
      <c r="B6" s="291" t="s">
        <v>674</v>
      </c>
      <c r="C6" s="290"/>
      <c r="D6" s="290"/>
      <c r="E6" s="290"/>
      <c r="F6" s="290"/>
      <c r="G6" s="290"/>
      <c r="H6" s="290"/>
      <c r="I6" s="291"/>
      <c r="J6" s="290"/>
      <c r="K6" s="290"/>
      <c r="L6" s="290"/>
    </row>
    <row r="7" spans="1:256" ht="18" customHeight="1" x14ac:dyDescent="0.35">
      <c r="A7" s="289" t="s">
        <v>287</v>
      </c>
      <c r="B7" s="292" t="s">
        <v>411</v>
      </c>
      <c r="C7" s="292"/>
      <c r="D7" s="292"/>
      <c r="E7" s="292"/>
      <c r="F7" s="292"/>
      <c r="G7" s="292"/>
      <c r="H7" s="292"/>
      <c r="I7" s="292"/>
      <c r="J7" s="292"/>
      <c r="K7" s="292"/>
      <c r="L7" s="292"/>
    </row>
    <row r="8" spans="1:256" ht="18" customHeight="1" x14ac:dyDescent="0.35">
      <c r="A8" s="289"/>
      <c r="B8" s="292" t="s">
        <v>410</v>
      </c>
      <c r="C8" s="292"/>
      <c r="D8" s="292"/>
      <c r="E8" s="292"/>
      <c r="F8" s="292"/>
      <c r="G8" s="292"/>
      <c r="H8" s="292"/>
      <c r="I8" s="292"/>
      <c r="J8" s="292"/>
      <c r="K8" s="292"/>
      <c r="L8" s="292"/>
    </row>
    <row r="9" spans="1:256" ht="18" customHeight="1" x14ac:dyDescent="0.35">
      <c r="A9" s="289" t="s">
        <v>287</v>
      </c>
      <c r="B9" s="292" t="s">
        <v>563</v>
      </c>
      <c r="C9" s="292"/>
      <c r="D9" s="292"/>
      <c r="E9" s="292"/>
      <c r="F9" s="292"/>
      <c r="G9" s="292"/>
      <c r="H9" s="292"/>
      <c r="I9" s="292"/>
      <c r="J9" s="292"/>
      <c r="K9" s="292"/>
      <c r="L9" s="292"/>
    </row>
    <row r="10" spans="1:256" ht="18" customHeight="1" x14ac:dyDescent="0.35">
      <c r="A10" s="289" t="s">
        <v>287</v>
      </c>
      <c r="B10" s="292" t="s">
        <v>409</v>
      </c>
      <c r="C10" s="292"/>
      <c r="D10" s="292"/>
      <c r="E10" s="292"/>
      <c r="F10" s="292"/>
      <c r="G10" s="292"/>
      <c r="H10" s="292"/>
      <c r="I10" s="292"/>
      <c r="J10" s="292"/>
      <c r="K10" s="292"/>
      <c r="L10" s="292"/>
    </row>
    <row r="11" spans="1:256" ht="18" customHeight="1" x14ac:dyDescent="0.35">
      <c r="A11" s="293" t="s">
        <v>287</v>
      </c>
      <c r="B11" s="294" t="s">
        <v>468</v>
      </c>
      <c r="C11" s="294"/>
      <c r="D11" s="294"/>
      <c r="E11" s="294"/>
      <c r="F11" s="294"/>
      <c r="G11" s="294"/>
      <c r="H11" s="294"/>
      <c r="I11" s="294"/>
      <c r="J11" s="294"/>
      <c r="K11" s="294"/>
      <c r="L11" s="294"/>
    </row>
    <row r="12" spans="1:256" ht="18" customHeight="1" x14ac:dyDescent="0.35">
      <c r="A12" s="293"/>
      <c r="B12" s="297" t="s">
        <v>674</v>
      </c>
      <c r="C12" s="294"/>
      <c r="D12" s="294"/>
      <c r="E12" s="294"/>
      <c r="F12" s="294"/>
      <c r="G12" s="294"/>
      <c r="H12" s="294"/>
      <c r="I12" s="294"/>
      <c r="J12" s="294"/>
      <c r="K12" s="294"/>
      <c r="L12" s="294"/>
    </row>
    <row r="13" spans="1:256" ht="18" customHeight="1" x14ac:dyDescent="0.35">
      <c r="A13" s="295" t="s">
        <v>287</v>
      </c>
      <c r="B13" s="404" t="s">
        <v>408</v>
      </c>
      <c r="C13" s="404"/>
      <c r="D13" s="404"/>
      <c r="E13" s="404"/>
      <c r="F13" s="404"/>
      <c r="G13" s="404"/>
      <c r="H13" s="404"/>
      <c r="I13" s="404"/>
      <c r="J13" s="404"/>
      <c r="K13" s="404"/>
      <c r="L13" s="404"/>
    </row>
    <row r="14" spans="1:256" ht="18" customHeight="1" x14ac:dyDescent="0.35">
      <c r="A14" s="295"/>
      <c r="B14" s="296" t="s">
        <v>407</v>
      </c>
      <c r="C14" s="296"/>
      <c r="D14" s="296"/>
      <c r="E14" s="296"/>
      <c r="F14" s="296"/>
      <c r="G14" s="296"/>
      <c r="H14" s="296"/>
      <c r="I14" s="296"/>
      <c r="J14" s="296"/>
      <c r="K14" s="296"/>
      <c r="L14" s="296"/>
    </row>
    <row r="15" spans="1:256" ht="18" customHeight="1" x14ac:dyDescent="0.35">
      <c r="A15" s="289" t="s">
        <v>287</v>
      </c>
      <c r="B15" s="403" t="s">
        <v>288</v>
      </c>
      <c r="C15" s="403"/>
      <c r="D15" s="403"/>
      <c r="E15" s="403"/>
      <c r="F15" s="403"/>
      <c r="G15" s="403"/>
      <c r="H15" s="403"/>
      <c r="I15" s="403"/>
      <c r="J15" s="403"/>
      <c r="K15" s="403"/>
      <c r="L15" s="403"/>
    </row>
    <row r="16" spans="1:256" ht="18" customHeight="1" x14ac:dyDescent="0.35">
      <c r="A16" s="295" t="s">
        <v>287</v>
      </c>
      <c r="B16" s="404" t="s">
        <v>747</v>
      </c>
      <c r="C16" s="404"/>
      <c r="D16" s="404"/>
      <c r="E16" s="404"/>
      <c r="F16" s="404"/>
      <c r="G16" s="404"/>
      <c r="H16" s="404"/>
      <c r="I16" s="404"/>
      <c r="J16" s="404"/>
      <c r="K16" s="404"/>
      <c r="L16" s="404"/>
    </row>
    <row r="17" spans="1:12" ht="18" customHeight="1" x14ac:dyDescent="0.35">
      <c r="A17" s="289" t="s">
        <v>287</v>
      </c>
      <c r="B17" s="403" t="s">
        <v>289</v>
      </c>
      <c r="C17" s="403"/>
      <c r="D17" s="403"/>
      <c r="E17" s="403"/>
      <c r="F17" s="403"/>
      <c r="G17" s="403"/>
      <c r="H17" s="403"/>
      <c r="I17" s="403"/>
      <c r="J17" s="403"/>
      <c r="K17" s="403"/>
      <c r="L17" s="403"/>
    </row>
    <row r="18" spans="1:12" ht="18" customHeight="1" x14ac:dyDescent="0.35">
      <c r="A18" s="289"/>
      <c r="B18" s="292" t="s">
        <v>425</v>
      </c>
      <c r="C18" s="292"/>
      <c r="D18" s="292"/>
      <c r="E18" s="292"/>
      <c r="F18" s="292"/>
      <c r="G18" s="292"/>
      <c r="H18" s="292"/>
      <c r="I18" s="292"/>
      <c r="J18" s="292"/>
      <c r="K18" s="292"/>
      <c r="L18" s="292"/>
    </row>
    <row r="19" spans="1:12" ht="18" customHeight="1" x14ac:dyDescent="0.35">
      <c r="A19" s="293" t="s">
        <v>287</v>
      </c>
      <c r="B19" s="401" t="s">
        <v>467</v>
      </c>
      <c r="C19" s="401"/>
      <c r="D19" s="401"/>
      <c r="E19" s="401"/>
      <c r="F19" s="401"/>
      <c r="G19" s="401"/>
      <c r="H19" s="401"/>
      <c r="I19" s="401"/>
      <c r="J19" s="401"/>
      <c r="K19" s="401"/>
      <c r="L19" s="401"/>
    </row>
    <row r="20" spans="1:12" ht="18" customHeight="1" x14ac:dyDescent="0.35">
      <c r="A20" s="293"/>
      <c r="B20" s="297" t="s">
        <v>463</v>
      </c>
      <c r="C20" s="294"/>
      <c r="D20" s="294"/>
      <c r="E20" s="294"/>
      <c r="F20" s="294"/>
      <c r="G20" s="294"/>
      <c r="H20" s="294"/>
      <c r="I20" s="294"/>
      <c r="J20" s="294"/>
      <c r="K20" s="294"/>
      <c r="L20" s="294"/>
    </row>
    <row r="21" spans="1:12" ht="30" customHeight="1" x14ac:dyDescent="0.35">
      <c r="A21" s="298" t="s">
        <v>287</v>
      </c>
      <c r="B21" s="405" t="s">
        <v>442</v>
      </c>
      <c r="C21" s="405"/>
      <c r="D21" s="405"/>
      <c r="E21" s="405"/>
      <c r="F21" s="405"/>
      <c r="G21" s="405"/>
      <c r="H21" s="405"/>
      <c r="I21" s="405"/>
      <c r="J21" s="405"/>
      <c r="K21" s="405"/>
      <c r="L21" s="405"/>
    </row>
    <row r="22" spans="1:12" ht="18" customHeight="1" x14ac:dyDescent="0.35">
      <c r="A22" s="298" t="s">
        <v>287</v>
      </c>
      <c r="B22" s="405" t="s">
        <v>290</v>
      </c>
      <c r="C22" s="401"/>
      <c r="D22" s="401"/>
      <c r="E22" s="401"/>
      <c r="F22" s="401"/>
      <c r="G22" s="401"/>
      <c r="H22" s="401"/>
      <c r="I22" s="401"/>
      <c r="J22" s="401"/>
      <c r="K22" s="401"/>
      <c r="L22" s="401"/>
    </row>
    <row r="23" spans="1:12" ht="18" customHeight="1" x14ac:dyDescent="0.35">
      <c r="A23" s="298" t="s">
        <v>287</v>
      </c>
      <c r="B23" s="405" t="s">
        <v>291</v>
      </c>
      <c r="C23" s="401"/>
      <c r="D23" s="401"/>
      <c r="E23" s="401"/>
      <c r="F23" s="401"/>
      <c r="G23" s="401"/>
      <c r="H23" s="401"/>
      <c r="I23" s="401"/>
      <c r="J23" s="401"/>
      <c r="K23" s="401"/>
      <c r="L23" s="401"/>
    </row>
    <row r="24" spans="1:12" ht="18" customHeight="1" x14ac:dyDescent="0.35">
      <c r="A24" s="299" t="s">
        <v>287</v>
      </c>
      <c r="B24" s="406" t="s">
        <v>292</v>
      </c>
      <c r="C24" s="406"/>
      <c r="D24" s="406"/>
      <c r="E24" s="406"/>
      <c r="F24" s="406"/>
      <c r="G24" s="406"/>
      <c r="H24" s="406"/>
      <c r="I24" s="406"/>
      <c r="J24" s="406"/>
      <c r="K24" s="406"/>
      <c r="L24" s="406"/>
    </row>
    <row r="25" spans="1:12" ht="18" customHeight="1" x14ac:dyDescent="0.35">
      <c r="A25" s="299" t="s">
        <v>287</v>
      </c>
      <c r="B25" s="406" t="s">
        <v>293</v>
      </c>
      <c r="C25" s="406"/>
      <c r="D25" s="406"/>
      <c r="E25" s="406"/>
      <c r="F25" s="406"/>
      <c r="G25" s="406"/>
      <c r="H25" s="406"/>
      <c r="I25" s="406"/>
      <c r="J25" s="406"/>
      <c r="K25" s="406"/>
      <c r="L25" s="300"/>
    </row>
    <row r="26" spans="1:12" ht="18" customHeight="1" x14ac:dyDescent="0.35">
      <c r="A26" s="299" t="s">
        <v>287</v>
      </c>
      <c r="B26" s="405" t="s">
        <v>294</v>
      </c>
      <c r="C26" s="405"/>
      <c r="D26" s="405"/>
      <c r="E26" s="405"/>
      <c r="F26" s="405"/>
      <c r="G26" s="405"/>
      <c r="H26" s="405"/>
      <c r="I26" s="405"/>
      <c r="J26" s="405"/>
      <c r="K26" s="405"/>
      <c r="L26" s="405"/>
    </row>
    <row r="27" spans="1:12" ht="18" customHeight="1" x14ac:dyDescent="0.35">
      <c r="A27" s="299" t="s">
        <v>287</v>
      </c>
      <c r="B27" s="405" t="s">
        <v>406</v>
      </c>
      <c r="C27" s="405"/>
      <c r="D27" s="405"/>
      <c r="E27" s="405"/>
      <c r="F27" s="405"/>
      <c r="G27" s="405"/>
      <c r="H27" s="405"/>
      <c r="I27" s="405"/>
      <c r="J27" s="405"/>
      <c r="K27" s="405"/>
      <c r="L27" s="405"/>
    </row>
    <row r="28" spans="1:12" ht="18" customHeight="1" x14ac:dyDescent="0.35">
      <c r="A28" s="299" t="s">
        <v>287</v>
      </c>
      <c r="B28" s="405" t="s">
        <v>634</v>
      </c>
      <c r="C28" s="405"/>
      <c r="D28" s="405"/>
      <c r="E28" s="405"/>
      <c r="F28" s="405"/>
      <c r="G28" s="405"/>
      <c r="H28" s="405"/>
      <c r="I28" s="405"/>
      <c r="J28" s="405"/>
      <c r="K28" s="405"/>
      <c r="L28" s="405"/>
    </row>
    <row r="29" spans="1:12" ht="18" customHeight="1" x14ac:dyDescent="0.35">
      <c r="A29" s="299"/>
      <c r="B29" s="405" t="s">
        <v>635</v>
      </c>
      <c r="C29" s="405"/>
      <c r="D29" s="405"/>
      <c r="E29" s="405"/>
      <c r="F29" s="405"/>
      <c r="G29" s="405"/>
      <c r="H29" s="405"/>
      <c r="I29" s="405"/>
      <c r="J29" s="405"/>
      <c r="K29" s="405"/>
      <c r="L29" s="405"/>
    </row>
    <row r="30" spans="1:12" ht="22.5" x14ac:dyDescent="0.35">
      <c r="A30" s="301"/>
      <c r="B30" s="407"/>
      <c r="C30" s="407"/>
      <c r="D30" s="407"/>
      <c r="E30" s="407"/>
      <c r="F30" s="407"/>
      <c r="G30" s="407"/>
      <c r="H30" s="407"/>
      <c r="I30" s="407"/>
      <c r="J30" s="407"/>
      <c r="K30" s="407"/>
      <c r="L30" s="407"/>
    </row>
    <row r="31" spans="1:12" ht="18.5" thickBot="1" x14ac:dyDescent="0.4">
      <c r="A31" s="402" t="s">
        <v>295</v>
      </c>
      <c r="B31" s="402"/>
      <c r="C31" s="402"/>
      <c r="D31" s="402"/>
      <c r="E31" s="402"/>
      <c r="F31" s="402"/>
      <c r="G31" s="402"/>
      <c r="H31" s="402"/>
      <c r="I31" s="402"/>
      <c r="J31" s="402"/>
      <c r="K31" s="402"/>
      <c r="L31" s="402"/>
    </row>
    <row r="32" spans="1:12" ht="18" customHeight="1" x14ac:dyDescent="0.35">
      <c r="A32" s="302" t="s">
        <v>287</v>
      </c>
      <c r="B32" s="303" t="s">
        <v>296</v>
      </c>
      <c r="C32" s="301"/>
      <c r="D32" s="301"/>
      <c r="E32" s="301"/>
      <c r="F32" s="301"/>
      <c r="G32" s="301"/>
      <c r="H32" s="301"/>
      <c r="I32" s="301"/>
      <c r="J32" s="301"/>
      <c r="K32" s="301"/>
      <c r="L32" s="301"/>
    </row>
    <row r="33" spans="1:12" ht="18" customHeight="1" x14ac:dyDescent="0.35">
      <c r="A33" s="302" t="s">
        <v>287</v>
      </c>
      <c r="B33" s="409" t="s">
        <v>297</v>
      </c>
      <c r="C33" s="409"/>
      <c r="D33" s="409"/>
      <c r="E33" s="409"/>
      <c r="F33" s="409"/>
      <c r="G33" s="409"/>
      <c r="H33" s="409"/>
      <c r="I33" s="409"/>
      <c r="J33" s="409"/>
      <c r="K33" s="409"/>
      <c r="L33" s="409"/>
    </row>
    <row r="34" spans="1:12" ht="18" customHeight="1" x14ac:dyDescent="0.35">
      <c r="A34" s="302" t="s">
        <v>287</v>
      </c>
      <c r="B34" s="406" t="s">
        <v>412</v>
      </c>
      <c r="C34" s="406"/>
      <c r="D34" s="406"/>
      <c r="E34" s="406"/>
      <c r="F34" s="406"/>
      <c r="G34" s="406"/>
      <c r="H34" s="406"/>
      <c r="I34" s="406"/>
      <c r="J34" s="406"/>
      <c r="K34" s="406"/>
      <c r="L34" s="406"/>
    </row>
    <row r="35" spans="1:12" ht="18" customHeight="1" x14ac:dyDescent="0.35">
      <c r="A35" s="302"/>
      <c r="B35" s="300"/>
      <c r="C35" s="300" t="s">
        <v>298</v>
      </c>
      <c r="D35" s="300"/>
      <c r="E35" s="300"/>
      <c r="F35" s="300"/>
      <c r="G35" s="300"/>
      <c r="H35" s="300"/>
      <c r="I35" s="300"/>
      <c r="J35" s="300"/>
      <c r="K35" s="300"/>
      <c r="L35" s="300"/>
    </row>
    <row r="36" spans="1:12" ht="18" customHeight="1" x14ac:dyDescent="0.35">
      <c r="A36" s="302"/>
      <c r="B36" s="302"/>
      <c r="C36" s="30"/>
      <c r="D36" s="354" t="s">
        <v>299</v>
      </c>
      <c r="E36" s="299"/>
      <c r="F36" s="299"/>
      <c r="G36" s="299"/>
      <c r="H36" s="299"/>
      <c r="I36" s="299"/>
      <c r="J36" s="299"/>
      <c r="K36" s="299"/>
      <c r="L36" s="299"/>
    </row>
    <row r="37" spans="1:12" ht="18" customHeight="1" x14ac:dyDescent="0.35">
      <c r="A37" s="302"/>
      <c r="B37" s="302"/>
      <c r="C37" s="304"/>
      <c r="D37" s="305" t="s">
        <v>300</v>
      </c>
      <c r="E37" s="305"/>
      <c r="F37" s="305"/>
      <c r="G37" s="305"/>
      <c r="H37" s="305"/>
      <c r="I37" s="305"/>
      <c r="J37" s="305"/>
      <c r="K37" s="305"/>
      <c r="L37" s="305"/>
    </row>
    <row r="38" spans="1:12" ht="18" customHeight="1" x14ac:dyDescent="0.35">
      <c r="A38" s="306"/>
      <c r="B38" s="303"/>
      <c r="C38" s="199"/>
      <c r="D38" s="307" t="s">
        <v>748</v>
      </c>
      <c r="E38" s="308"/>
      <c r="F38" s="308"/>
      <c r="G38" s="308"/>
      <c r="H38" s="308"/>
      <c r="I38" s="309"/>
      <c r="J38" s="309"/>
      <c r="K38" s="309"/>
      <c r="L38" s="309"/>
    </row>
    <row r="39" spans="1:12" ht="18" customHeight="1" x14ac:dyDescent="0.35">
      <c r="A39" s="302"/>
      <c r="B39" s="301"/>
      <c r="C39" s="303" t="s">
        <v>301</v>
      </c>
      <c r="D39" s="301"/>
      <c r="E39" s="301"/>
      <c r="F39" s="301"/>
      <c r="G39" s="301"/>
      <c r="H39" s="301"/>
      <c r="I39" s="301"/>
      <c r="J39" s="301"/>
      <c r="K39" s="301"/>
      <c r="L39" s="301"/>
    </row>
    <row r="40" spans="1:12" ht="18" customHeight="1" x14ac:dyDescent="0.35">
      <c r="A40" s="302"/>
      <c r="B40" s="302"/>
      <c r="C40" s="301" t="s">
        <v>694</v>
      </c>
      <c r="D40" s="301"/>
      <c r="E40" s="301"/>
      <c r="F40" s="301"/>
      <c r="G40" s="301"/>
      <c r="H40" s="301"/>
      <c r="I40" s="301"/>
      <c r="J40" s="301"/>
      <c r="K40" s="301"/>
      <c r="L40" s="301"/>
    </row>
    <row r="41" spans="1:12" ht="18" customHeight="1" x14ac:dyDescent="0.35">
      <c r="A41" s="302"/>
      <c r="B41" s="302"/>
      <c r="C41" s="408" t="s">
        <v>699</v>
      </c>
      <c r="D41" s="408"/>
      <c r="E41" s="358" t="s">
        <v>695</v>
      </c>
      <c r="F41" s="301"/>
      <c r="G41" s="301"/>
      <c r="H41" s="301"/>
      <c r="I41" s="301"/>
      <c r="J41" s="301"/>
      <c r="K41" s="301"/>
      <c r="L41" s="301"/>
    </row>
    <row r="42" spans="1:12" ht="18" customHeight="1" x14ac:dyDescent="0.35">
      <c r="A42" s="302"/>
      <c r="B42" s="302"/>
      <c r="C42" s="408" t="s">
        <v>700</v>
      </c>
      <c r="D42" s="408"/>
      <c r="E42" s="301" t="s">
        <v>701</v>
      </c>
      <c r="F42" s="301"/>
      <c r="G42" s="301"/>
      <c r="H42" s="301"/>
      <c r="I42" s="301"/>
      <c r="J42" s="301"/>
      <c r="K42" s="301"/>
      <c r="L42" s="301"/>
    </row>
    <row r="43" spans="1:12" ht="18" customHeight="1" x14ac:dyDescent="0.35">
      <c r="A43" s="302" t="s">
        <v>287</v>
      </c>
      <c r="B43" s="310" t="s">
        <v>302</v>
      </c>
      <c r="C43" s="301"/>
      <c r="D43" s="301"/>
      <c r="E43" s="301"/>
      <c r="F43" s="301"/>
      <c r="G43" s="301"/>
      <c r="H43" s="301"/>
      <c r="I43" s="301"/>
      <c r="J43" s="301"/>
      <c r="K43" s="301"/>
      <c r="L43" s="301"/>
    </row>
    <row r="44" spans="1:12" ht="18" customHeight="1" x14ac:dyDescent="0.35">
      <c r="A44" s="302"/>
      <c r="B44" s="310"/>
      <c r="C44" s="301"/>
      <c r="D44" s="301"/>
      <c r="E44" s="301"/>
      <c r="F44" s="301"/>
      <c r="G44" s="301"/>
      <c r="H44" s="301"/>
      <c r="I44" s="301"/>
      <c r="J44" s="301"/>
      <c r="K44" s="301"/>
      <c r="L44" s="301"/>
    </row>
    <row r="45" spans="1:12" ht="18" customHeight="1" x14ac:dyDescent="0.35">
      <c r="A45" s="302" t="s">
        <v>287</v>
      </c>
      <c r="B45" s="311" t="s">
        <v>303</v>
      </c>
      <c r="C45" s="303"/>
      <c r="D45" s="303"/>
      <c r="E45" s="303"/>
      <c r="F45" s="303"/>
      <c r="G45" s="303"/>
      <c r="H45" s="303"/>
      <c r="I45" s="303"/>
      <c r="J45" s="303"/>
      <c r="K45" s="303"/>
      <c r="L45" s="303"/>
    </row>
    <row r="46" spans="1:12" ht="18" customHeight="1" x14ac:dyDescent="0.35">
      <c r="A46" s="312" t="s">
        <v>287</v>
      </c>
      <c r="B46" s="303" t="s">
        <v>565</v>
      </c>
      <c r="C46" s="303"/>
      <c r="D46" s="303"/>
      <c r="E46" s="303"/>
      <c r="F46" s="303"/>
      <c r="G46" s="303"/>
      <c r="H46" s="303"/>
      <c r="I46" s="303"/>
      <c r="J46" s="303"/>
      <c r="K46" s="303"/>
      <c r="L46" s="303"/>
    </row>
    <row r="47" spans="1:12" ht="18" customHeight="1" x14ac:dyDescent="0.35">
      <c r="A47" s="312"/>
      <c r="B47" s="303" t="s">
        <v>566</v>
      </c>
      <c r="C47" s="303"/>
      <c r="D47" s="303"/>
      <c r="E47" s="303"/>
      <c r="F47" s="303"/>
      <c r="G47" s="303"/>
      <c r="H47" s="303"/>
      <c r="I47" s="303"/>
      <c r="J47" s="303"/>
      <c r="K47" s="303"/>
      <c r="L47" s="303"/>
    </row>
    <row r="48" spans="1:12" ht="18" customHeight="1" x14ac:dyDescent="0.35">
      <c r="A48" s="302" t="s">
        <v>287</v>
      </c>
      <c r="B48" s="303" t="s">
        <v>304</v>
      </c>
      <c r="C48" s="303"/>
      <c r="D48" s="303"/>
      <c r="E48" s="303"/>
      <c r="F48" s="303"/>
      <c r="G48" s="303"/>
      <c r="H48" s="303"/>
      <c r="I48" s="303"/>
      <c r="J48" s="303"/>
      <c r="K48" s="303"/>
      <c r="L48" s="303"/>
    </row>
    <row r="49" spans="1:12" ht="30" customHeight="1" x14ac:dyDescent="0.35">
      <c r="A49" s="302" t="s">
        <v>287</v>
      </c>
      <c r="B49" s="405" t="s">
        <v>305</v>
      </c>
      <c r="C49" s="405"/>
      <c r="D49" s="405"/>
      <c r="E49" s="405"/>
      <c r="F49" s="405"/>
      <c r="G49" s="405"/>
      <c r="H49" s="405"/>
      <c r="I49" s="405"/>
      <c r="J49" s="405"/>
      <c r="K49" s="405"/>
      <c r="L49" s="405"/>
    </row>
    <row r="50" spans="1:12" x14ac:dyDescent="0.35">
      <c r="A50" s="301"/>
      <c r="B50" s="313"/>
      <c r="C50" s="30"/>
      <c r="D50" s="30"/>
      <c r="E50" s="30"/>
      <c r="F50" s="30"/>
      <c r="G50" s="30"/>
      <c r="H50" s="30"/>
      <c r="I50" s="30"/>
      <c r="J50" s="30"/>
      <c r="K50" s="30"/>
      <c r="L50" s="30"/>
    </row>
    <row r="51" spans="1:12" x14ac:dyDescent="0.35">
      <c r="A51" s="314"/>
    </row>
    <row r="52" spans="1:12" x14ac:dyDescent="0.35">
      <c r="A52" s="314"/>
      <c r="B52" s="30" t="s">
        <v>306</v>
      </c>
      <c r="F52" s="12"/>
      <c r="G52" s="316" t="s">
        <v>221</v>
      </c>
    </row>
    <row r="53" spans="1:12" x14ac:dyDescent="0.35"/>
    <row r="54" spans="1:12" x14ac:dyDescent="0.35">
      <c r="A54" s="314"/>
      <c r="G54" s="316"/>
    </row>
    <row r="55" spans="1:12" x14ac:dyDescent="0.35">
      <c r="A55" s="314"/>
      <c r="G55" s="316"/>
    </row>
    <row r="56" spans="1:12" x14ac:dyDescent="0.35">
      <c r="A56" s="314"/>
      <c r="G56" s="316"/>
    </row>
    <row r="57" spans="1:12" x14ac:dyDescent="0.35">
      <c r="A57" s="317"/>
      <c r="B57" s="67"/>
      <c r="C57" s="67"/>
      <c r="D57" s="67"/>
      <c r="E57" s="67"/>
      <c r="F57" s="67"/>
      <c r="G57" s="318"/>
      <c r="H57" s="67"/>
      <c r="I57" s="67"/>
      <c r="J57" s="67"/>
      <c r="K57" s="67"/>
      <c r="L57" s="67"/>
    </row>
    <row r="58" spans="1:12" x14ac:dyDescent="0.35">
      <c r="A58" s="314"/>
      <c r="B58" s="286" t="s">
        <v>67</v>
      </c>
      <c r="C58" s="45" t="str">
        <f>Development!$A$8&amp;"_"&amp;Development!$A$7</f>
        <v>11.6.23_1.0</v>
      </c>
      <c r="K58" s="197" t="s">
        <v>68</v>
      </c>
      <c r="L58" s="288" t="str">
        <f>Development!$A$8</f>
        <v>11.6.23</v>
      </c>
    </row>
    <row r="59" spans="1:12" x14ac:dyDescent="0.35">
      <c r="A59" s="314"/>
    </row>
    <row r="60" spans="1:12" x14ac:dyDescent="0.35"/>
    <row r="61" spans="1:12" x14ac:dyDescent="0.35"/>
    <row r="62" spans="1:12" x14ac:dyDescent="0.35"/>
    <row r="63" spans="1:12" x14ac:dyDescent="0.35"/>
    <row r="64" spans="1:12" x14ac:dyDescent="0.35"/>
    <row r="65" x14ac:dyDescent="0.35"/>
    <row r="66" x14ac:dyDescent="0.35"/>
    <row r="67" x14ac:dyDescent="0.35"/>
    <row r="68" x14ac:dyDescent="0.35"/>
    <row r="69" x14ac:dyDescent="0.35"/>
    <row r="70" x14ac:dyDescent="0.35"/>
  </sheetData>
  <sheetProtection algorithmName="SHA-512" hashValue="9aX2hpl3khdm5VR7lEy3ZpdTY4r2aQCpNjwZod5ANVn04hdC9X2MBs1L6tz9r5jBJme913jnP6Kk1IcpWSaomA==" saltValue="JOhvi+IXQoruzG+EyM8YJQ==" spinCount="100000" sheet="1"/>
  <mergeCells count="22">
    <mergeCell ref="B21:L21"/>
    <mergeCell ref="B22:L22"/>
    <mergeCell ref="B49:L49"/>
    <mergeCell ref="B24:L24"/>
    <mergeCell ref="B25:K25"/>
    <mergeCell ref="B27:L27"/>
    <mergeCell ref="B30:L30"/>
    <mergeCell ref="C41:D41"/>
    <mergeCell ref="C42:D42"/>
    <mergeCell ref="B33:L33"/>
    <mergeCell ref="B34:L34"/>
    <mergeCell ref="A31:L31"/>
    <mergeCell ref="B23:L23"/>
    <mergeCell ref="B26:L26"/>
    <mergeCell ref="B28:L28"/>
    <mergeCell ref="B29:L29"/>
    <mergeCell ref="B19:L19"/>
    <mergeCell ref="A4:L4"/>
    <mergeCell ref="B15:L15"/>
    <mergeCell ref="B16:L16"/>
    <mergeCell ref="B13:L13"/>
    <mergeCell ref="B17:L17"/>
  </mergeCells>
  <hyperlinks>
    <hyperlink ref="D36" r:id="rId1" xr:uid="{00000000-0004-0000-0200-000000000000}"/>
    <hyperlink ref="B6" r:id="rId2" xr:uid="{00000000-0004-0000-0200-000001000000}"/>
    <hyperlink ref="B12" r:id="rId3" xr:uid="{00000000-0004-0000-0200-000002000000}"/>
    <hyperlink ref="B20" r:id="rId4" xr:uid="{00000000-0004-0000-0200-000003000000}"/>
    <hyperlink ref="E41" r:id="rId5" display="http://www.pseglinyportal.com/" xr:uid="{00000000-0004-0000-0200-000004000000}"/>
  </hyperlinks>
  <pageMargins left="0.7" right="0.7" top="0.75" bottom="0.75" header="0.3" footer="0.3"/>
  <pageSetup scale="57" orientation="portrait" r:id="rId6"/>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7"/>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142C41"/>
  </sheetPr>
  <dimension ref="A1:W232"/>
  <sheetViews>
    <sheetView showGridLines="0" topLeftCell="B1" zoomScaleNormal="100" workbookViewId="0">
      <selection activeCell="B1" sqref="B1"/>
    </sheetView>
  </sheetViews>
  <sheetFormatPr defaultColWidth="0" defaultRowHeight="14.5" zeroHeight="1" x14ac:dyDescent="0.35"/>
  <cols>
    <col min="1" max="1" width="4.81640625" style="25" hidden="1" customWidth="1"/>
    <col min="2" max="2" width="2.54296875" style="25" customWidth="1"/>
    <col min="3" max="4" width="4.453125" style="25" customWidth="1"/>
    <col min="5" max="5" width="10" style="25" customWidth="1"/>
    <col min="6" max="6" width="16" style="25" customWidth="1"/>
    <col min="7" max="7" width="18" style="25" customWidth="1"/>
    <col min="8" max="8" width="5.54296875" style="25" customWidth="1"/>
    <col min="9" max="9" width="11.81640625" style="25" customWidth="1"/>
    <col min="10" max="10" width="1.54296875" style="25" customWidth="1"/>
    <col min="11" max="11" width="11.81640625" style="25" customWidth="1"/>
    <col min="12" max="12" width="1.54296875" style="25" customWidth="1"/>
    <col min="13" max="13" width="18.54296875" style="25" customWidth="1"/>
    <col min="14" max="14" width="1.54296875" style="25" customWidth="1"/>
    <col min="15" max="15" width="10.81640625" style="25" bestFit="1" customWidth="1"/>
    <col min="16" max="16" width="1.54296875" style="25" customWidth="1"/>
    <col min="17" max="17" width="16.54296875" style="25" customWidth="1"/>
    <col min="18" max="18" width="1.54296875" style="25" customWidth="1"/>
    <col min="19" max="19" width="28.1796875" style="25" customWidth="1"/>
    <col min="20" max="20" width="1.54296875" style="25" customWidth="1"/>
    <col min="21" max="21" width="17.453125" style="25" bestFit="1" customWidth="1"/>
    <col min="22" max="22" width="1.453125" style="25" customWidth="1"/>
    <col min="23" max="23" width="9.1796875" style="25" customWidth="1"/>
    <col min="24" max="16384" width="0" style="25" hidden="1"/>
  </cols>
  <sheetData>
    <row r="1" spans="1:23" ht="60" customHeight="1" x14ac:dyDescent="0.35">
      <c r="B1" s="363"/>
      <c r="C1" s="364" t="str">
        <f>Development!A9&amp;" Commercial Efficiency Program"</f>
        <v>2024 Commercial Efficiency Program</v>
      </c>
      <c r="D1" s="363"/>
      <c r="E1" s="363"/>
      <c r="F1" s="363"/>
      <c r="G1" s="363"/>
      <c r="H1" s="363"/>
      <c r="I1" s="363"/>
      <c r="J1" s="363"/>
      <c r="K1" s="363"/>
      <c r="L1" s="363"/>
      <c r="M1" s="363"/>
      <c r="N1" s="366"/>
      <c r="O1" s="366"/>
      <c r="P1" s="366"/>
      <c r="Q1" s="366"/>
      <c r="R1" s="366"/>
      <c r="S1" s="366"/>
      <c r="T1" s="366"/>
      <c r="U1" s="366"/>
      <c r="V1" s="366"/>
      <c r="W1" s="366"/>
    </row>
    <row r="2" spans="1:23" ht="60" customHeight="1" thickBot="1" x14ac:dyDescent="0.4">
      <c r="B2" s="363"/>
      <c r="C2" s="363"/>
      <c r="D2" s="363"/>
      <c r="E2" s="365" t="str">
        <f>Development!A2&amp;" "&amp;Development!A9&amp;" "&amp;"version "&amp;Development!A7</f>
        <v>Outdoor Lighting 2024 version 1.0</v>
      </c>
      <c r="F2" s="363"/>
      <c r="G2" s="363"/>
      <c r="H2" s="363"/>
      <c r="I2" s="363"/>
      <c r="J2" s="363"/>
      <c r="K2" s="363"/>
      <c r="L2" s="363"/>
      <c r="M2" s="363"/>
      <c r="N2" s="366"/>
      <c r="O2" s="366"/>
      <c r="P2" s="366"/>
      <c r="Q2" s="366"/>
      <c r="R2" s="366"/>
      <c r="S2" s="366"/>
      <c r="T2" s="366"/>
      <c r="U2" s="366"/>
      <c r="V2" s="366"/>
      <c r="W2" s="366"/>
    </row>
    <row r="3" spans="1:23" ht="30" customHeight="1" thickTop="1" x14ac:dyDescent="0.35">
      <c r="B3" s="348"/>
      <c r="C3" s="348"/>
      <c r="D3" s="349" t="s">
        <v>35</v>
      </c>
      <c r="E3" s="351" t="s">
        <v>218</v>
      </c>
      <c r="F3" s="348"/>
      <c r="G3" s="348"/>
      <c r="H3" s="348"/>
      <c r="I3" s="348"/>
      <c r="J3" s="348"/>
      <c r="K3" s="348"/>
      <c r="L3" s="348"/>
      <c r="M3" s="348"/>
      <c r="N3" s="348"/>
      <c r="O3" s="348"/>
      <c r="P3" s="348"/>
      <c r="Q3" s="348"/>
      <c r="R3" s="348"/>
      <c r="S3" s="348"/>
      <c r="T3" s="348"/>
      <c r="U3" s="348"/>
      <c r="V3" s="348"/>
      <c r="W3" s="348"/>
    </row>
    <row r="4" spans="1:23" ht="25.4" customHeight="1" x14ac:dyDescent="0.35">
      <c r="B4" s="24"/>
      <c r="D4" s="63" t="s">
        <v>36</v>
      </c>
      <c r="E4" s="65" t="s">
        <v>53</v>
      </c>
      <c r="F4" s="65"/>
      <c r="G4" s="65"/>
      <c r="H4" s="65"/>
      <c r="I4" s="65"/>
      <c r="J4" s="65"/>
      <c r="K4" s="65"/>
      <c r="L4" s="65"/>
      <c r="M4" s="64"/>
      <c r="N4" s="64"/>
      <c r="O4" s="64"/>
      <c r="P4" s="64"/>
      <c r="Q4" s="64"/>
      <c r="R4" s="64"/>
      <c r="S4" s="64"/>
      <c r="T4" s="64"/>
      <c r="U4" s="64"/>
      <c r="V4" s="64"/>
    </row>
    <row r="5" spans="1:23" ht="25.4" customHeight="1" x14ac:dyDescent="0.35">
      <c r="D5" s="66" t="s">
        <v>37</v>
      </c>
      <c r="E5" s="65" t="s">
        <v>720</v>
      </c>
      <c r="F5" s="65"/>
      <c r="G5" s="65"/>
      <c r="H5" s="65"/>
      <c r="I5" s="65"/>
      <c r="J5" s="65"/>
      <c r="K5" s="65"/>
      <c r="L5" s="65"/>
      <c r="M5" s="26"/>
      <c r="N5" s="26"/>
      <c r="O5" s="26"/>
      <c r="P5" s="26"/>
      <c r="Q5" s="26"/>
      <c r="R5" s="26"/>
      <c r="S5" s="26"/>
      <c r="T5" s="26"/>
      <c r="U5" s="26"/>
      <c r="V5" s="26"/>
    </row>
    <row r="6" spans="1:23" ht="25.4" customHeight="1" x14ac:dyDescent="0.35">
      <c r="D6" s="63" t="s">
        <v>38</v>
      </c>
      <c r="E6" s="64" t="s">
        <v>219</v>
      </c>
      <c r="F6" s="156"/>
      <c r="G6" s="156"/>
      <c r="H6" s="156"/>
      <c r="I6" s="156"/>
      <c r="J6" s="156"/>
      <c r="K6" s="156"/>
      <c r="L6" s="24"/>
      <c r="M6" s="24"/>
      <c r="N6" s="27"/>
      <c r="O6" s="27"/>
      <c r="P6" s="27"/>
      <c r="Q6" s="24"/>
      <c r="R6" s="24"/>
      <c r="S6" s="24"/>
      <c r="T6" s="24"/>
      <c r="U6" s="24"/>
      <c r="V6" s="24"/>
    </row>
    <row r="7" spans="1:23" s="24" customFormat="1" ht="30" customHeight="1" x14ac:dyDescent="0.35"/>
    <row r="8" spans="1:23" ht="30" customHeight="1" x14ac:dyDescent="0.35">
      <c r="A8" s="25" t="str">
        <f>References!D13</f>
        <v>X900</v>
      </c>
      <c r="C8" s="410" t="str">
        <f>INDEX(References!$E$13:$E$51,MATCH(Worksheet!A8,References!$D$13:$D$51,0))</f>
        <v>X900 &amp; X900-P - LED Architectural Flood and Spot Fixtures - Low, Mid  - $60 each</v>
      </c>
      <c r="D8" s="410"/>
      <c r="E8" s="410"/>
      <c r="F8" s="410"/>
      <c r="G8" s="410"/>
      <c r="H8" s="410"/>
      <c r="I8" s="410"/>
      <c r="J8" s="410"/>
      <c r="K8" s="410"/>
      <c r="L8" s="410"/>
      <c r="M8" s="410"/>
      <c r="N8" s="410"/>
      <c r="O8" s="410"/>
      <c r="P8" s="410"/>
      <c r="Q8" s="410"/>
      <c r="R8" s="410"/>
      <c r="S8" s="410"/>
      <c r="T8" s="410"/>
      <c r="U8" s="410"/>
    </row>
    <row r="9" spans="1:23" ht="15" customHeight="1" x14ac:dyDescent="0.35">
      <c r="C9" s="77"/>
      <c r="D9" s="77"/>
      <c r="E9" s="77"/>
      <c r="F9" s="77"/>
      <c r="G9" s="77"/>
      <c r="H9" s="77"/>
      <c r="I9" s="77"/>
      <c r="J9" s="77"/>
      <c r="K9" s="77"/>
      <c r="L9" s="77"/>
      <c r="M9" s="77"/>
      <c r="N9" s="77"/>
      <c r="O9" s="77"/>
      <c r="P9" s="77"/>
      <c r="Q9" s="77"/>
      <c r="R9" s="77"/>
      <c r="S9" s="77"/>
      <c r="T9" s="77"/>
      <c r="U9" s="77"/>
    </row>
    <row r="10" spans="1:23" ht="30" customHeight="1" x14ac:dyDescent="0.35">
      <c r="C10" s="30"/>
      <c r="D10" s="30"/>
      <c r="E10" s="31"/>
      <c r="F10" s="31"/>
      <c r="G10" s="126" t="s">
        <v>104</v>
      </c>
      <c r="H10" s="125"/>
      <c r="I10" s="126" t="s">
        <v>103</v>
      </c>
      <c r="J10" s="126"/>
      <c r="K10" s="126" t="s">
        <v>102</v>
      </c>
      <c r="L10" s="126"/>
      <c r="M10" s="133" t="s">
        <v>216</v>
      </c>
      <c r="N10" s="133"/>
      <c r="O10" s="125" t="s">
        <v>189</v>
      </c>
      <c r="P10" s="125"/>
      <c r="Q10" s="133" t="s">
        <v>9</v>
      </c>
      <c r="R10" s="133"/>
      <c r="S10" s="133" t="s">
        <v>10</v>
      </c>
      <c r="T10" s="127"/>
      <c r="U10" s="133" t="s">
        <v>50</v>
      </c>
    </row>
    <row r="11" spans="1:23" ht="30" customHeight="1" x14ac:dyDescent="0.35">
      <c r="C11" s="30"/>
      <c r="D11" s="30"/>
      <c r="E11" s="30"/>
      <c r="F11" s="30"/>
      <c r="G11" s="128"/>
      <c r="H11" s="32"/>
      <c r="I11" s="128"/>
      <c r="J11" s="129"/>
      <c r="K11" s="128"/>
      <c r="L11" s="129"/>
      <c r="M11" s="128"/>
      <c r="N11" s="129"/>
      <c r="O11" s="128"/>
      <c r="P11" s="130"/>
      <c r="Q11" s="128"/>
      <c r="R11" s="129"/>
      <c r="S11" s="215"/>
      <c r="T11" s="130"/>
      <c r="U11" s="131" t="str">
        <f>IF(OR(G11="",I11="",K11="",M11="",O11="",Q11="",S11=""),"",IF(Calculations!I2="Incomplete","Incomplete",IF(References!$M$2=0,"Building Type Required",Calculations!I2*I11)))</f>
        <v/>
      </c>
    </row>
    <row r="12" spans="1:23" ht="30" customHeight="1" x14ac:dyDescent="0.4">
      <c r="C12" s="35"/>
      <c r="D12" s="35"/>
      <c r="E12" s="35"/>
      <c r="F12" s="35"/>
      <c r="G12" s="128"/>
      <c r="H12" s="32"/>
      <c r="I12" s="128"/>
      <c r="J12" s="129"/>
      <c r="K12" s="128"/>
      <c r="L12" s="129"/>
      <c r="M12" s="128"/>
      <c r="N12" s="129"/>
      <c r="O12" s="128"/>
      <c r="P12" s="130"/>
      <c r="Q12" s="128"/>
      <c r="R12" s="129"/>
      <c r="S12" s="215"/>
      <c r="T12" s="130"/>
      <c r="U12" s="131" t="str">
        <f>IF(OR(G12="",I12="",K12="",M12="",O12="",Q12="",S12=""),"",IF(Calculations!I3="Incomplete","Incomplete",IF(References!$M$2=0,"Building Type Required",Calculations!I3*I12)))</f>
        <v/>
      </c>
    </row>
    <row r="13" spans="1:23" ht="30" customHeight="1" x14ac:dyDescent="0.4">
      <c r="C13" s="31"/>
      <c r="D13" s="31"/>
      <c r="E13" s="31"/>
      <c r="F13" s="36"/>
      <c r="G13" s="128"/>
      <c r="H13" s="32"/>
      <c r="I13" s="128"/>
      <c r="J13" s="129"/>
      <c r="K13" s="128"/>
      <c r="L13" s="129"/>
      <c r="M13" s="128"/>
      <c r="N13" s="129"/>
      <c r="O13" s="128"/>
      <c r="P13" s="130"/>
      <c r="Q13" s="128"/>
      <c r="R13" s="129"/>
      <c r="S13" s="215"/>
      <c r="T13" s="130"/>
      <c r="U13" s="131" t="str">
        <f>IF(OR(G13="",I13="",K13="",M13="",O13="",Q13="",S13=""),"",IF(Calculations!I4="Incomplete","Incomplete",IF(References!$M$2=0,"Building Type Required",Calculations!I4*I13)))</f>
        <v/>
      </c>
    </row>
    <row r="14" spans="1:23" ht="30" customHeight="1" x14ac:dyDescent="0.4">
      <c r="C14" s="31"/>
      <c r="D14" s="31"/>
      <c r="E14" s="31"/>
      <c r="F14" s="36"/>
      <c r="G14" s="128"/>
      <c r="H14" s="32"/>
      <c r="I14" s="128"/>
      <c r="J14" s="129"/>
      <c r="K14" s="128"/>
      <c r="L14" s="129"/>
      <c r="M14" s="128"/>
      <c r="N14" s="129"/>
      <c r="O14" s="128"/>
      <c r="P14" s="130"/>
      <c r="Q14" s="128"/>
      <c r="R14" s="129"/>
      <c r="S14" s="215"/>
      <c r="T14" s="130"/>
      <c r="U14" s="131" t="str">
        <f>IF(OR(G14="",I14="",K14="",M14="",O14="",Q14="",S14=""),"",IF(Calculations!I5="Incomplete","Incomplete",IF(References!$M$2=0,"Building Type Required",Calculations!I5*I14)))</f>
        <v/>
      </c>
    </row>
    <row r="15" spans="1:23" s="28" customFormat="1" ht="15" customHeight="1" x14ac:dyDescent="0.45">
      <c r="C15" s="77"/>
      <c r="D15" s="77"/>
      <c r="E15" s="77"/>
      <c r="F15" s="77"/>
      <c r="G15" s="77"/>
      <c r="H15" s="77"/>
      <c r="I15" s="77"/>
      <c r="J15" s="77"/>
      <c r="K15" s="77"/>
      <c r="L15" s="77"/>
      <c r="M15" s="77"/>
      <c r="N15" s="77"/>
      <c r="O15" s="77"/>
      <c r="P15" s="77"/>
      <c r="Q15" s="77"/>
      <c r="R15" s="77"/>
      <c r="S15" s="77"/>
      <c r="T15" s="77"/>
      <c r="U15" s="77"/>
    </row>
    <row r="16" spans="1:23" s="28" customFormat="1" ht="30" customHeight="1" x14ac:dyDescent="0.45">
      <c r="A16" s="28" t="str">
        <f>References!D15</f>
        <v>X901</v>
      </c>
      <c r="C16" s="410" t="str">
        <f>INDEX(References!$E$13:$E$51,MATCH(Worksheet!A16,References!$D$13:$D$51,0))</f>
        <v>X901 &amp; X901-P - LED Architectural Flood and Spot Fixtures - High - $165 each</v>
      </c>
      <c r="D16" s="410"/>
      <c r="E16" s="410"/>
      <c r="F16" s="410"/>
      <c r="G16" s="410"/>
      <c r="H16" s="410"/>
      <c r="I16" s="410"/>
      <c r="J16" s="410"/>
      <c r="K16" s="410"/>
      <c r="L16" s="410"/>
      <c r="M16" s="410"/>
      <c r="N16" s="410"/>
      <c r="O16" s="410"/>
      <c r="P16" s="410"/>
      <c r="Q16" s="410"/>
      <c r="R16" s="410"/>
      <c r="S16" s="410"/>
      <c r="T16" s="410"/>
      <c r="U16" s="410"/>
    </row>
    <row r="17" spans="1:22" s="28" customFormat="1" ht="15" customHeight="1" x14ac:dyDescent="0.45">
      <c r="C17" s="25"/>
      <c r="D17" s="25"/>
      <c r="E17" s="25"/>
      <c r="F17" s="25"/>
      <c r="G17" s="25"/>
      <c r="H17" s="25"/>
      <c r="I17" s="25"/>
      <c r="J17" s="25"/>
      <c r="K17" s="25"/>
      <c r="L17" s="25"/>
      <c r="M17" s="25"/>
      <c r="N17" s="25"/>
      <c r="O17" s="25"/>
      <c r="P17" s="25"/>
      <c r="Q17" s="25"/>
      <c r="R17" s="25"/>
      <c r="S17" s="25"/>
      <c r="T17" s="25"/>
      <c r="U17" s="25"/>
    </row>
    <row r="18" spans="1:22" s="28" customFormat="1" ht="30" customHeight="1" x14ac:dyDescent="0.45">
      <c r="C18" s="30"/>
      <c r="D18" s="30"/>
      <c r="E18" s="31"/>
      <c r="F18" s="31"/>
      <c r="G18" s="126" t="s">
        <v>104</v>
      </c>
      <c r="H18" s="133"/>
      <c r="I18" s="126" t="s">
        <v>103</v>
      </c>
      <c r="J18" s="126"/>
      <c r="K18" s="126" t="s">
        <v>102</v>
      </c>
      <c r="L18" s="126"/>
      <c r="M18" s="133" t="s">
        <v>216</v>
      </c>
      <c r="N18" s="133"/>
      <c r="O18" s="133" t="s">
        <v>189</v>
      </c>
      <c r="P18" s="133"/>
      <c r="Q18" s="133" t="s">
        <v>9</v>
      </c>
      <c r="R18" s="133"/>
      <c r="S18" s="133" t="s">
        <v>10</v>
      </c>
      <c r="T18" s="134"/>
      <c r="U18" s="133" t="s">
        <v>50</v>
      </c>
    </row>
    <row r="19" spans="1:22" s="28" customFormat="1" ht="25.4" customHeight="1" x14ac:dyDescent="0.45">
      <c r="C19" s="30"/>
      <c r="D19" s="30"/>
      <c r="E19" s="30"/>
      <c r="F19" s="30"/>
      <c r="G19" s="128"/>
      <c r="H19" s="32"/>
      <c r="I19" s="128"/>
      <c r="J19" s="129"/>
      <c r="K19" s="128"/>
      <c r="L19" s="129"/>
      <c r="M19" s="128"/>
      <c r="N19" s="129"/>
      <c r="O19" s="128"/>
      <c r="P19" s="130"/>
      <c r="Q19" s="128"/>
      <c r="R19" s="129"/>
      <c r="S19" s="215"/>
      <c r="T19" s="130"/>
      <c r="U19" s="131" t="str">
        <f>IF(OR(G19="",I19="",K19="",M19="",O19="",Q19="",S19=""),"",IF(Calculations!I10="Incomplete","Incomplete",IF(References!$M$2=0,"Building Type Required",Calculations!I10*I19)))</f>
        <v/>
      </c>
    </row>
    <row r="20" spans="1:22" s="28" customFormat="1" ht="25.4" customHeight="1" x14ac:dyDescent="0.45">
      <c r="C20" s="35"/>
      <c r="D20" s="35"/>
      <c r="E20" s="35"/>
      <c r="F20" s="35"/>
      <c r="G20" s="128"/>
      <c r="H20" s="32"/>
      <c r="I20" s="128"/>
      <c r="J20" s="129"/>
      <c r="K20" s="128"/>
      <c r="L20" s="129"/>
      <c r="M20" s="128"/>
      <c r="N20" s="129"/>
      <c r="O20" s="128"/>
      <c r="P20" s="130"/>
      <c r="Q20" s="128"/>
      <c r="R20" s="129"/>
      <c r="S20" s="215"/>
      <c r="T20" s="130"/>
      <c r="U20" s="131" t="str">
        <f>IF(OR(G20="",I20="",K20="",M20="",O20="",Q20="",S20=""),"",IF(Calculations!I11="Incomplete","Incomplete",IF(References!$M$2=0,"Building Type Required",Calculations!I11*I20)))</f>
        <v/>
      </c>
    </row>
    <row r="21" spans="1:22" s="28" customFormat="1" ht="25.4" customHeight="1" x14ac:dyDescent="0.45">
      <c r="C21" s="31"/>
      <c r="D21" s="31"/>
      <c r="E21" s="31"/>
      <c r="F21" s="36"/>
      <c r="G21" s="128"/>
      <c r="H21" s="32"/>
      <c r="I21" s="128"/>
      <c r="J21" s="129"/>
      <c r="K21" s="128"/>
      <c r="L21" s="129"/>
      <c r="M21" s="128"/>
      <c r="N21" s="129"/>
      <c r="O21" s="128"/>
      <c r="P21" s="130"/>
      <c r="Q21" s="128"/>
      <c r="R21" s="129"/>
      <c r="S21" s="215"/>
      <c r="T21" s="130"/>
      <c r="U21" s="131" t="str">
        <f>IF(OR(G21="",I21="",K21="",M21="",O21="",Q21="",S21=""),"",IF(Calculations!I12="Incomplete","Incomplete",IF(References!$M$2=0,"Building Type Required",Calculations!I12*I21)))</f>
        <v/>
      </c>
    </row>
    <row r="22" spans="1:22" s="28" customFormat="1" ht="25.4" customHeight="1" x14ac:dyDescent="0.45">
      <c r="C22" s="31"/>
      <c r="D22" s="31"/>
      <c r="E22" s="31"/>
      <c r="F22" s="36"/>
      <c r="G22" s="128"/>
      <c r="H22" s="32"/>
      <c r="I22" s="128"/>
      <c r="J22" s="129"/>
      <c r="K22" s="128"/>
      <c r="L22" s="129"/>
      <c r="M22" s="128"/>
      <c r="N22" s="129"/>
      <c r="O22" s="128"/>
      <c r="P22" s="130"/>
      <c r="Q22" s="128"/>
      <c r="R22" s="129"/>
      <c r="S22" s="215"/>
      <c r="T22" s="130"/>
      <c r="U22" s="131" t="str">
        <f>IF(OR(G22="",I22="",K22="",M22="",O22="",Q22="",S22=""),"",IF(Calculations!I13="Incomplete","Incomplete",IF(References!$M$2=0,"Building Type Required",Calculations!I13*I22)))</f>
        <v/>
      </c>
    </row>
    <row r="23" spans="1:22" s="28" customFormat="1" ht="15" customHeight="1" x14ac:dyDescent="0.45">
      <c r="C23" s="37"/>
      <c r="D23" s="37"/>
      <c r="E23" s="38"/>
      <c r="F23" s="36"/>
      <c r="G23" s="32"/>
      <c r="H23" s="32"/>
      <c r="I23" s="32"/>
      <c r="J23" s="32"/>
      <c r="K23" s="39"/>
      <c r="L23" s="39"/>
      <c r="M23" s="39"/>
      <c r="N23" s="39"/>
      <c r="O23" s="39"/>
      <c r="P23" s="39"/>
      <c r="Q23" s="30"/>
      <c r="R23" s="30"/>
      <c r="S23" s="30"/>
      <c r="T23" s="25"/>
      <c r="U23" s="25"/>
    </row>
    <row r="24" spans="1:22" s="28" customFormat="1" ht="30" customHeight="1" x14ac:dyDescent="0.45">
      <c r="A24" s="28" t="str">
        <f>References!D17</f>
        <v>X910</v>
      </c>
      <c r="C24" s="410" t="str">
        <f>INDEX(References!$E$13:$E$51,MATCH(Worksheet!A24,References!$D$13:$D$51,0))</f>
        <v>X910 &amp; X910-P - LED Outdoor Pole/Arm-Mounted Area and Roadway Luminaire - Low, Mid  - $100 each</v>
      </c>
      <c r="D24" s="410"/>
      <c r="E24" s="410"/>
      <c r="F24" s="410"/>
      <c r="G24" s="410"/>
      <c r="H24" s="410"/>
      <c r="I24" s="410"/>
      <c r="J24" s="410"/>
      <c r="K24" s="410"/>
      <c r="L24" s="410"/>
      <c r="M24" s="410"/>
      <c r="N24" s="410"/>
      <c r="O24" s="410"/>
      <c r="P24" s="410"/>
      <c r="Q24" s="410"/>
      <c r="R24" s="410"/>
      <c r="S24" s="410"/>
      <c r="T24" s="410"/>
      <c r="U24" s="410"/>
    </row>
    <row r="25" spans="1:22" s="28" customFormat="1" ht="15" customHeight="1" x14ac:dyDescent="0.45">
      <c r="C25" s="25"/>
      <c r="D25" s="25"/>
      <c r="E25" s="25"/>
      <c r="F25" s="25"/>
      <c r="G25" s="25"/>
      <c r="H25" s="25"/>
      <c r="I25" s="25"/>
      <c r="J25" s="25"/>
      <c r="K25" s="25"/>
      <c r="L25" s="25"/>
      <c r="M25" s="25"/>
      <c r="N25" s="25"/>
      <c r="O25" s="25"/>
      <c r="P25" s="25"/>
      <c r="Q25" s="25"/>
      <c r="R25" s="25"/>
      <c r="S25" s="25"/>
      <c r="T25" s="25"/>
      <c r="U25" s="25"/>
    </row>
    <row r="26" spans="1:22" s="28" customFormat="1" ht="26" x14ac:dyDescent="0.45">
      <c r="C26" s="30"/>
      <c r="D26" s="30"/>
      <c r="E26" s="31"/>
      <c r="F26" s="31"/>
      <c r="G26" s="126" t="s">
        <v>104</v>
      </c>
      <c r="H26" s="126"/>
      <c r="I26" s="126" t="s">
        <v>103</v>
      </c>
      <c r="J26" s="126"/>
      <c r="K26" s="126" t="s">
        <v>102</v>
      </c>
      <c r="L26" s="126"/>
      <c r="M26" s="133" t="s">
        <v>216</v>
      </c>
      <c r="N26" s="126"/>
      <c r="O26" s="133" t="s">
        <v>189</v>
      </c>
      <c r="P26" s="133"/>
      <c r="Q26" s="133" t="s">
        <v>9</v>
      </c>
      <c r="R26" s="126"/>
      <c r="S26" s="126" t="s">
        <v>10</v>
      </c>
      <c r="T26" s="340"/>
      <c r="U26" s="126" t="s">
        <v>50</v>
      </c>
      <c r="V26" s="91"/>
    </row>
    <row r="27" spans="1:22" s="28" customFormat="1" ht="25.4" customHeight="1" x14ac:dyDescent="0.45">
      <c r="C27" s="30"/>
      <c r="D27" s="30"/>
      <c r="E27" s="30"/>
      <c r="F27" s="30"/>
      <c r="G27" s="128"/>
      <c r="H27" s="32"/>
      <c r="I27" s="128"/>
      <c r="J27" s="129"/>
      <c r="K27" s="128"/>
      <c r="L27" s="129"/>
      <c r="M27" s="128"/>
      <c r="N27" s="129"/>
      <c r="O27" s="128"/>
      <c r="P27" s="130"/>
      <c r="Q27" s="128"/>
      <c r="R27" s="129"/>
      <c r="S27" s="215"/>
      <c r="T27" s="130"/>
      <c r="U27" s="131" t="str">
        <f>IF(OR(G27="",I27="",K27="",M27="",O27="",Q27="",S27=""),"",IF(Calculations!I18="Incomplete","Incomplete",IF(References!$M$2=0,"Building Type Required",Calculations!I18*I27)))</f>
        <v/>
      </c>
    </row>
    <row r="28" spans="1:22" s="28" customFormat="1" ht="25.4" customHeight="1" x14ac:dyDescent="0.45">
      <c r="C28" s="35"/>
      <c r="D28" s="35"/>
      <c r="E28" s="35"/>
      <c r="F28" s="35"/>
      <c r="G28" s="128"/>
      <c r="H28" s="32"/>
      <c r="I28" s="128"/>
      <c r="J28" s="129"/>
      <c r="K28" s="128"/>
      <c r="L28" s="129"/>
      <c r="M28" s="128"/>
      <c r="N28" s="129"/>
      <c r="O28" s="128"/>
      <c r="P28" s="130"/>
      <c r="Q28" s="128"/>
      <c r="R28" s="129"/>
      <c r="S28" s="215"/>
      <c r="T28" s="130"/>
      <c r="U28" s="131" t="str">
        <f>IF(OR(G28="",I28="",K28="",M28="",O28="",Q28="",S28=""),"",IF(Calculations!I19="Incomplete","Incomplete",IF(References!$M$2=0,"Building Type Required",Calculations!I19*I28)))</f>
        <v/>
      </c>
    </row>
    <row r="29" spans="1:22" s="28" customFormat="1" ht="25.4" customHeight="1" x14ac:dyDescent="0.45">
      <c r="C29" s="31"/>
      <c r="D29" s="31"/>
      <c r="E29" s="31"/>
      <c r="F29" s="36"/>
      <c r="G29" s="128"/>
      <c r="H29" s="32"/>
      <c r="I29" s="128"/>
      <c r="J29" s="129"/>
      <c r="K29" s="128"/>
      <c r="L29" s="129"/>
      <c r="M29" s="128"/>
      <c r="N29" s="129"/>
      <c r="O29" s="128"/>
      <c r="P29" s="130"/>
      <c r="Q29" s="128"/>
      <c r="R29" s="129"/>
      <c r="S29" s="215"/>
      <c r="T29" s="130"/>
      <c r="U29" s="131" t="str">
        <f>IF(OR(G29="",I29="",K29="",M29="",O29="",Q29="",S29=""),"",IF(Calculations!I20="Incomplete","Incomplete",IF(References!$M$2=0,"Building Type Required",Calculations!I20*I29)))</f>
        <v/>
      </c>
    </row>
    <row r="30" spans="1:22" s="28" customFormat="1" ht="25.4" customHeight="1" x14ac:dyDescent="0.45">
      <c r="C30" s="31"/>
      <c r="D30" s="31"/>
      <c r="E30" s="31"/>
      <c r="F30" s="36"/>
      <c r="G30" s="128"/>
      <c r="H30" s="32"/>
      <c r="I30" s="128"/>
      <c r="J30" s="129"/>
      <c r="K30" s="128"/>
      <c r="L30" s="129"/>
      <c r="M30" s="128"/>
      <c r="N30" s="129"/>
      <c r="O30" s="128"/>
      <c r="P30" s="130"/>
      <c r="Q30" s="128"/>
      <c r="R30" s="129"/>
      <c r="S30" s="215"/>
      <c r="T30" s="130"/>
      <c r="U30" s="131" t="str">
        <f>IF(OR(G30="",I30="",K30="",M30="",O30="",Q30="",S30=""),"",IF(Calculations!I21="Incomplete","Incomplete",IF(References!$M$2=0,"Building Type Required",Calculations!I21*I30)))</f>
        <v/>
      </c>
    </row>
    <row r="31" spans="1:22" s="28" customFormat="1" ht="15" customHeight="1" x14ac:dyDescent="0.45">
      <c r="C31" s="37"/>
      <c r="D31" s="37"/>
      <c r="E31" s="38"/>
      <c r="F31" s="36"/>
      <c r="G31" s="32"/>
      <c r="H31" s="32"/>
      <c r="I31" s="32"/>
      <c r="J31" s="32"/>
      <c r="K31" s="39"/>
      <c r="L31" s="39"/>
      <c r="M31" s="39"/>
      <c r="N31" s="39"/>
      <c r="O31" s="39"/>
      <c r="P31" s="39"/>
      <c r="Q31" s="30"/>
      <c r="R31" s="30"/>
      <c r="S31" s="30"/>
      <c r="T31" s="25"/>
      <c r="U31" s="25"/>
    </row>
    <row r="32" spans="1:22" s="28" customFormat="1" ht="30" customHeight="1" x14ac:dyDescent="0.45">
      <c r="A32" s="28" t="str">
        <f>References!D19</f>
        <v>X911</v>
      </c>
      <c r="C32" s="410" t="str">
        <f>INDEX(References!$E$13:$E$51,MATCH(Worksheet!A32,References!$D$13:$D$51,0))</f>
        <v>X911 &amp; X911-P - LED Outdoor Pole/Arm-Mounted Area and Roadway Luminaire - High, Very High - $200 each</v>
      </c>
      <c r="D32" s="410"/>
      <c r="E32" s="410"/>
      <c r="F32" s="410"/>
      <c r="G32" s="410"/>
      <c r="H32" s="410"/>
      <c r="I32" s="410"/>
      <c r="J32" s="410"/>
      <c r="K32" s="410"/>
      <c r="L32" s="410"/>
      <c r="M32" s="410"/>
      <c r="N32" s="410"/>
      <c r="O32" s="410"/>
      <c r="P32" s="410"/>
      <c r="Q32" s="410"/>
      <c r="R32" s="410"/>
      <c r="S32" s="410"/>
      <c r="T32" s="410"/>
      <c r="U32" s="410"/>
    </row>
    <row r="33" spans="1:23" s="28" customFormat="1" ht="15" customHeight="1" x14ac:dyDescent="0.45">
      <c r="C33" s="25"/>
      <c r="D33" s="25"/>
      <c r="E33" s="25"/>
      <c r="F33" s="25"/>
      <c r="G33" s="25"/>
      <c r="H33" s="25"/>
      <c r="I33" s="25"/>
      <c r="J33" s="25"/>
      <c r="K33" s="25"/>
      <c r="L33" s="25"/>
      <c r="M33" s="25"/>
      <c r="N33" s="25"/>
      <c r="O33" s="25"/>
      <c r="P33" s="25"/>
      <c r="Q33" s="25"/>
      <c r="R33" s="25"/>
      <c r="S33" s="25"/>
      <c r="T33" s="25"/>
      <c r="U33" s="25"/>
    </row>
    <row r="34" spans="1:23" s="28" customFormat="1" ht="26" x14ac:dyDescent="0.45">
      <c r="C34" s="30"/>
      <c r="D34" s="30"/>
      <c r="E34" s="31"/>
      <c r="F34" s="31"/>
      <c r="G34" s="126" t="s">
        <v>104</v>
      </c>
      <c r="H34" s="126"/>
      <c r="I34" s="126" t="s">
        <v>103</v>
      </c>
      <c r="J34" s="126"/>
      <c r="K34" s="126" t="s">
        <v>102</v>
      </c>
      <c r="L34" s="126"/>
      <c r="M34" s="133" t="s">
        <v>216</v>
      </c>
      <c r="N34" s="126"/>
      <c r="O34" s="133" t="s">
        <v>189</v>
      </c>
      <c r="P34" s="133"/>
      <c r="Q34" s="133" t="s">
        <v>9</v>
      </c>
      <c r="R34" s="126"/>
      <c r="S34" s="126" t="s">
        <v>10</v>
      </c>
      <c r="T34" s="340"/>
      <c r="U34" s="126" t="s">
        <v>50</v>
      </c>
      <c r="W34" s="92"/>
    </row>
    <row r="35" spans="1:23" s="28" customFormat="1" ht="25.4" customHeight="1" x14ac:dyDescent="0.45">
      <c r="C35" s="30"/>
      <c r="D35" s="30"/>
      <c r="E35" s="30"/>
      <c r="F35" s="30"/>
      <c r="G35" s="128"/>
      <c r="H35" s="32"/>
      <c r="I35" s="128"/>
      <c r="J35" s="129"/>
      <c r="K35" s="128"/>
      <c r="L35" s="129"/>
      <c r="M35" s="128"/>
      <c r="N35" s="129"/>
      <c r="O35" s="128"/>
      <c r="P35" s="130"/>
      <c r="Q35" s="128"/>
      <c r="R35" s="129"/>
      <c r="S35" s="215"/>
      <c r="T35" s="130"/>
      <c r="U35" s="131" t="str">
        <f>IF(OR(G35="",I35="",K35="",M35="",O35="",Q35="",S35=""),"",IF(Calculations!I26="Incomplete","Incomplete",IF(References!$M$2=0,"Building Type Required",Calculations!I26*I35)))</f>
        <v/>
      </c>
    </row>
    <row r="36" spans="1:23" s="28" customFormat="1" ht="25.4" customHeight="1" x14ac:dyDescent="0.45">
      <c r="C36" s="35"/>
      <c r="D36" s="35"/>
      <c r="E36" s="35"/>
      <c r="F36" s="35"/>
      <c r="G36" s="128"/>
      <c r="H36" s="32"/>
      <c r="I36" s="128"/>
      <c r="J36" s="129"/>
      <c r="K36" s="128"/>
      <c r="L36" s="129"/>
      <c r="M36" s="128"/>
      <c r="N36" s="129"/>
      <c r="O36" s="128"/>
      <c r="P36" s="130"/>
      <c r="Q36" s="128"/>
      <c r="R36" s="129"/>
      <c r="S36" s="215"/>
      <c r="T36" s="130"/>
      <c r="U36" s="131" t="str">
        <f>IF(OR(G36="",I36="",K36="",M36="",O36="",Q36="",S36=""),"",IF(Calculations!I27="Incomplete","Incomplete",IF(References!$M$2=0,"Building Type Required",Calculations!I27*I36)))</f>
        <v/>
      </c>
    </row>
    <row r="37" spans="1:23" s="28" customFormat="1" ht="25.4" customHeight="1" x14ac:dyDescent="0.45">
      <c r="C37" s="31"/>
      <c r="D37" s="31"/>
      <c r="E37" s="31"/>
      <c r="F37" s="36"/>
      <c r="G37" s="128"/>
      <c r="H37" s="32"/>
      <c r="I37" s="128"/>
      <c r="J37" s="129"/>
      <c r="K37" s="128"/>
      <c r="L37" s="129"/>
      <c r="M37" s="128"/>
      <c r="N37" s="129"/>
      <c r="O37" s="128"/>
      <c r="P37" s="130"/>
      <c r="Q37" s="128"/>
      <c r="R37" s="129"/>
      <c r="S37" s="215"/>
      <c r="T37" s="130"/>
      <c r="U37" s="131" t="str">
        <f>IF(OR(G37="",I37="",K37="",M37="",O37="",Q37="",S37=""),"",IF(Calculations!I28="Incomplete","Incomplete",IF(References!$M$2=0,"Building Type Required",Calculations!I28*I37)))</f>
        <v/>
      </c>
    </row>
    <row r="38" spans="1:23" s="28" customFormat="1" ht="25.4" customHeight="1" x14ac:dyDescent="0.45">
      <c r="C38" s="31"/>
      <c r="D38" s="31"/>
      <c r="E38" s="31"/>
      <c r="F38" s="36"/>
      <c r="G38" s="128"/>
      <c r="H38" s="32"/>
      <c r="I38" s="128"/>
      <c r="J38" s="129"/>
      <c r="K38" s="128"/>
      <c r="L38" s="129"/>
      <c r="M38" s="128"/>
      <c r="N38" s="129"/>
      <c r="O38" s="128"/>
      <c r="P38" s="130"/>
      <c r="Q38" s="128"/>
      <c r="R38" s="129"/>
      <c r="S38" s="215"/>
      <c r="T38" s="130"/>
      <c r="U38" s="131" t="str">
        <f>IF(OR(G38="",I38="",K38="",M38="",O38="",Q38="",S38=""),"",IF(Calculations!I29="Incomplete","Incomplete",IF(References!$M$2=0,"Building Type Required",Calculations!I29*I38)))</f>
        <v/>
      </c>
    </row>
    <row r="39" spans="1:23" s="28" customFormat="1" ht="15" customHeight="1" x14ac:dyDescent="0.45">
      <c r="C39" s="77"/>
      <c r="D39" s="77"/>
      <c r="E39" s="77"/>
      <c r="F39" s="77"/>
      <c r="G39" s="77"/>
      <c r="H39" s="77"/>
      <c r="I39" s="77"/>
      <c r="J39" s="77"/>
      <c r="K39" s="77"/>
      <c r="L39" s="77"/>
      <c r="M39" s="77"/>
      <c r="N39" s="77"/>
      <c r="O39" s="77"/>
      <c r="P39" s="77"/>
      <c r="Q39" s="77"/>
      <c r="R39" s="77"/>
      <c r="S39" s="77"/>
      <c r="T39" s="77"/>
      <c r="U39" s="77"/>
    </row>
    <row r="40" spans="1:23" s="28" customFormat="1" ht="30" customHeight="1" x14ac:dyDescent="0.45">
      <c r="A40" s="28" t="str">
        <f>References!D21</f>
        <v>X912</v>
      </c>
      <c r="C40" s="410" t="str">
        <f>INDEX(References!$E$13:$E$51,MATCH(Worksheet!A40,References!$D$13:$D$51,0))</f>
        <v>X912 - LED Area Lighting Replacement Lamps, Types B&amp;C - Low, Mid - $60 each</v>
      </c>
      <c r="D40" s="410"/>
      <c r="E40" s="410"/>
      <c r="F40" s="410"/>
      <c r="G40" s="410"/>
      <c r="H40" s="410"/>
      <c r="I40" s="410"/>
      <c r="J40" s="410"/>
      <c r="K40" s="410"/>
      <c r="L40" s="410"/>
      <c r="M40" s="410"/>
      <c r="N40" s="410"/>
      <c r="O40" s="410"/>
      <c r="P40" s="410"/>
      <c r="Q40" s="410"/>
      <c r="R40" s="410"/>
      <c r="S40" s="410"/>
      <c r="T40" s="410"/>
      <c r="U40" s="410"/>
    </row>
    <row r="41" spans="1:23" ht="15" customHeight="1" x14ac:dyDescent="0.45">
      <c r="C41" s="28"/>
      <c r="D41" s="28"/>
      <c r="E41" s="29"/>
      <c r="F41" s="29"/>
      <c r="G41" s="29"/>
      <c r="H41" s="29"/>
      <c r="I41" s="29"/>
      <c r="J41" s="29"/>
      <c r="K41" s="29"/>
      <c r="L41" s="29"/>
      <c r="M41" s="29"/>
      <c r="N41" s="28"/>
      <c r="O41" s="40"/>
      <c r="P41" s="40"/>
      <c r="Q41" s="29"/>
      <c r="R41" s="29"/>
      <c r="S41" s="29"/>
      <c r="T41" s="29"/>
      <c r="U41" s="29"/>
    </row>
    <row r="42" spans="1:23" ht="26" x14ac:dyDescent="0.4">
      <c r="C42" s="31"/>
      <c r="D42" s="31"/>
      <c r="E42" s="31"/>
      <c r="F42" s="36"/>
      <c r="G42" s="126" t="s">
        <v>104</v>
      </c>
      <c r="H42" s="133"/>
      <c r="I42" s="126" t="s">
        <v>103</v>
      </c>
      <c r="J42" s="126"/>
      <c r="K42" s="126" t="s">
        <v>102</v>
      </c>
      <c r="L42" s="132"/>
      <c r="M42" s="133" t="s">
        <v>216</v>
      </c>
      <c r="N42" s="133"/>
      <c r="O42" s="411" t="s">
        <v>9</v>
      </c>
      <c r="P42" s="411"/>
      <c r="Q42" s="411"/>
      <c r="R42" s="133"/>
      <c r="S42" s="133" t="s">
        <v>10</v>
      </c>
      <c r="T42" s="134"/>
      <c r="U42" s="133" t="s">
        <v>50</v>
      </c>
    </row>
    <row r="43" spans="1:23" ht="25" customHeight="1" x14ac:dyDescent="0.4">
      <c r="C43" s="31"/>
      <c r="D43" s="31"/>
      <c r="E43" s="31"/>
      <c r="F43" s="41"/>
      <c r="G43" s="128"/>
      <c r="H43" s="32"/>
      <c r="I43" s="128"/>
      <c r="J43" s="129"/>
      <c r="K43" s="128"/>
      <c r="L43" s="129"/>
      <c r="M43" s="128"/>
      <c r="N43" s="129"/>
      <c r="O43" s="413"/>
      <c r="P43" s="413"/>
      <c r="Q43" s="413"/>
      <c r="R43" s="129"/>
      <c r="S43" s="215"/>
      <c r="T43" s="130"/>
      <c r="U43" s="131" t="str">
        <f>IF(OR(G43="",I43="",K43="",M43="",O43="",S43=""),"",IF(Calculations!I34="Incomplete","Incomplete",IF(References!$M$2=0,"Building Type Required",Calculations!I34*I43)))</f>
        <v/>
      </c>
    </row>
    <row r="44" spans="1:23" ht="25" customHeight="1" x14ac:dyDescent="0.35">
      <c r="C44" s="42"/>
      <c r="D44" s="42"/>
      <c r="E44" s="42"/>
      <c r="F44" s="30"/>
      <c r="G44" s="128"/>
      <c r="H44" s="32"/>
      <c r="I44" s="128"/>
      <c r="J44" s="129"/>
      <c r="K44" s="128"/>
      <c r="L44" s="129"/>
      <c r="M44" s="128"/>
      <c r="N44" s="129"/>
      <c r="O44" s="415"/>
      <c r="P44" s="415"/>
      <c r="Q44" s="415"/>
      <c r="R44" s="129"/>
      <c r="S44" s="215"/>
      <c r="T44" s="130"/>
      <c r="U44" s="131" t="str">
        <f>IF(OR(G44="",I44="",K44="",M44="",O44="",S44=""),"",IF(Calculations!I35="Incomplete","Incomplete",IF(References!$M$2=0,"Building Type Required",Calculations!I35*I44)))</f>
        <v/>
      </c>
    </row>
    <row r="45" spans="1:23" ht="25" customHeight="1" x14ac:dyDescent="0.35">
      <c r="C45" s="31"/>
      <c r="D45" s="31"/>
      <c r="E45" s="31"/>
      <c r="F45" s="30"/>
      <c r="G45" s="128"/>
      <c r="H45" s="32"/>
      <c r="I45" s="128"/>
      <c r="J45" s="129"/>
      <c r="K45" s="128"/>
      <c r="L45" s="129"/>
      <c r="M45" s="128"/>
      <c r="N45" s="129"/>
      <c r="O45" s="415"/>
      <c r="P45" s="415"/>
      <c r="Q45" s="415"/>
      <c r="R45" s="129"/>
      <c r="S45" s="215"/>
      <c r="T45" s="130"/>
      <c r="U45" s="131" t="str">
        <f>IF(OR(G45="",I45="",K45="",M45="",O45="",S45=""),"",IF(Calculations!I36="Incomplete","Incomplete",IF(References!$M$2=0,"Building Type Required",Calculations!I36*I45)))</f>
        <v/>
      </c>
    </row>
    <row r="46" spans="1:23" ht="25" customHeight="1" x14ac:dyDescent="0.35">
      <c r="C46" s="31"/>
      <c r="D46" s="31"/>
      <c r="E46" s="31"/>
      <c r="F46" s="31"/>
      <c r="G46" s="128"/>
      <c r="H46" s="32"/>
      <c r="I46" s="128"/>
      <c r="J46" s="129"/>
      <c r="K46" s="128"/>
      <c r="L46" s="129"/>
      <c r="M46" s="128"/>
      <c r="N46" s="129"/>
      <c r="O46" s="415"/>
      <c r="P46" s="415"/>
      <c r="Q46" s="415"/>
      <c r="R46" s="129"/>
      <c r="S46" s="215"/>
      <c r="T46" s="130"/>
      <c r="U46" s="131" t="str">
        <f>IF(OR(G46="",I46="",K46="",M46="",O46="",S46=""),"",IF(Calculations!I37="Incomplete","Incomplete",IF(References!$M$2=0,"Building Type Required",Calculations!I37*I46)))</f>
        <v/>
      </c>
    </row>
    <row r="47" spans="1:23" ht="20.149999999999999" customHeight="1" x14ac:dyDescent="0.35"/>
    <row r="48" spans="1:23" s="28" customFormat="1" ht="30" customHeight="1" x14ac:dyDescent="0.45">
      <c r="A48" s="28" t="str">
        <f>References!D23</f>
        <v>X913</v>
      </c>
      <c r="C48" s="410" t="str">
        <f>INDEX(References!$E$13:$E$51,MATCH(Worksheet!A48,References!$D$13:$D$51,0))</f>
        <v>X913 - LED Area Lighting Replacement Lamps, Types B&amp;C - High, Very High  - $130 each</v>
      </c>
      <c r="D48" s="410"/>
      <c r="E48" s="410"/>
      <c r="F48" s="410"/>
      <c r="G48" s="410"/>
      <c r="H48" s="410"/>
      <c r="I48" s="410"/>
      <c r="J48" s="410"/>
      <c r="K48" s="410"/>
      <c r="L48" s="410"/>
      <c r="M48" s="410"/>
      <c r="N48" s="410"/>
      <c r="O48" s="410"/>
      <c r="P48" s="410"/>
      <c r="Q48" s="410"/>
      <c r="R48" s="410"/>
      <c r="S48" s="410"/>
      <c r="T48" s="410"/>
      <c r="U48" s="410"/>
    </row>
    <row r="49" spans="1:21" s="28" customFormat="1" ht="15" customHeight="1" x14ac:dyDescent="0.45">
      <c r="C49" s="77"/>
      <c r="D49" s="77"/>
      <c r="E49" s="77"/>
      <c r="F49" s="77"/>
      <c r="G49" s="77"/>
      <c r="H49" s="77"/>
      <c r="I49" s="77"/>
      <c r="J49" s="77"/>
      <c r="K49" s="77"/>
      <c r="L49" s="77"/>
      <c r="M49" s="77"/>
      <c r="N49" s="77"/>
      <c r="O49" s="77"/>
      <c r="P49" s="77"/>
      <c r="Q49" s="77"/>
      <c r="R49" s="77"/>
      <c r="S49" s="77"/>
      <c r="T49" s="77"/>
      <c r="U49" s="77"/>
    </row>
    <row r="50" spans="1:21" ht="32.15" customHeight="1" x14ac:dyDescent="0.35">
      <c r="C50" s="30"/>
      <c r="D50" s="30"/>
      <c r="E50" s="31"/>
      <c r="F50" s="31"/>
      <c r="G50" s="126" t="s">
        <v>104</v>
      </c>
      <c r="H50" s="133"/>
      <c r="I50" s="126" t="s">
        <v>103</v>
      </c>
      <c r="J50" s="126"/>
      <c r="K50" s="126" t="s">
        <v>102</v>
      </c>
      <c r="L50" s="133"/>
      <c r="M50" s="133" t="s">
        <v>216</v>
      </c>
      <c r="N50" s="133"/>
      <c r="O50" s="411" t="s">
        <v>9</v>
      </c>
      <c r="P50" s="411"/>
      <c r="Q50" s="411"/>
      <c r="R50" s="133"/>
      <c r="S50" s="133" t="s">
        <v>10</v>
      </c>
      <c r="T50" s="134"/>
      <c r="U50" s="133" t="s">
        <v>50</v>
      </c>
    </row>
    <row r="51" spans="1:21" ht="25" customHeight="1" x14ac:dyDescent="0.35">
      <c r="C51" s="30"/>
      <c r="D51" s="30"/>
      <c r="E51" s="30"/>
      <c r="F51" s="30"/>
      <c r="G51" s="128"/>
      <c r="H51" s="32"/>
      <c r="I51" s="128"/>
      <c r="J51" s="129"/>
      <c r="K51" s="128"/>
      <c r="L51" s="129"/>
      <c r="M51" s="128"/>
      <c r="N51" s="129"/>
      <c r="O51" s="413"/>
      <c r="P51" s="413"/>
      <c r="Q51" s="413"/>
      <c r="R51" s="129"/>
      <c r="S51" s="215"/>
      <c r="T51" s="130"/>
      <c r="U51" s="131" t="str">
        <f>IF(OR(G51="",I51="",K51="",M51="",O51="",S51=""),"",IF(Calculations!I42="Incomplete","Incomplete",IF(References!$M$2=0,"Building Type Required",Calculations!I42*I51)))</f>
        <v/>
      </c>
    </row>
    <row r="52" spans="1:21" ht="25" customHeight="1" x14ac:dyDescent="0.4">
      <c r="C52" s="35"/>
      <c r="D52" s="35"/>
      <c r="E52" s="35"/>
      <c r="F52" s="35"/>
      <c r="G52" s="128"/>
      <c r="H52" s="32"/>
      <c r="I52" s="128"/>
      <c r="J52" s="129"/>
      <c r="K52" s="128"/>
      <c r="L52" s="129"/>
      <c r="M52" s="128"/>
      <c r="N52" s="129"/>
      <c r="O52" s="415"/>
      <c r="P52" s="415"/>
      <c r="Q52" s="415"/>
      <c r="R52" s="129"/>
      <c r="S52" s="215"/>
      <c r="T52" s="130"/>
      <c r="U52" s="131" t="str">
        <f>IF(OR(G52="",I52="",K52="",M52="",O52="",S52=""),"",IF(Calculations!I43="Incomplete","Incomplete",IF(References!$M$2=0,"Building Type Required",Calculations!I43*I52)))</f>
        <v/>
      </c>
    </row>
    <row r="53" spans="1:21" ht="25" customHeight="1" x14ac:dyDescent="0.4">
      <c r="C53" s="31"/>
      <c r="D53" s="31"/>
      <c r="E53" s="31"/>
      <c r="F53" s="36"/>
      <c r="G53" s="128"/>
      <c r="H53" s="32"/>
      <c r="I53" s="128"/>
      <c r="J53" s="129"/>
      <c r="K53" s="128"/>
      <c r="L53" s="129"/>
      <c r="M53" s="128"/>
      <c r="N53" s="129"/>
      <c r="O53" s="415"/>
      <c r="P53" s="415"/>
      <c r="Q53" s="415"/>
      <c r="R53" s="129"/>
      <c r="S53" s="215"/>
      <c r="T53" s="130"/>
      <c r="U53" s="131" t="str">
        <f>IF(OR(G53="",I53="",K53="",M53="",O53="",S53=""),"",IF(Calculations!I44="Incomplete","Incomplete",IF(References!$M$2=0,"Building Type Required",Calculations!I44*I53)))</f>
        <v/>
      </c>
    </row>
    <row r="54" spans="1:21" ht="25" customHeight="1" x14ac:dyDescent="0.4">
      <c r="C54" s="31"/>
      <c r="D54" s="31"/>
      <c r="E54" s="31"/>
      <c r="F54" s="36"/>
      <c r="G54" s="128"/>
      <c r="H54" s="32"/>
      <c r="I54" s="128"/>
      <c r="J54" s="129"/>
      <c r="K54" s="128"/>
      <c r="L54" s="129"/>
      <c r="M54" s="128"/>
      <c r="N54" s="129"/>
      <c r="O54" s="415"/>
      <c r="P54" s="415"/>
      <c r="Q54" s="415"/>
      <c r="R54" s="129"/>
      <c r="S54" s="215"/>
      <c r="T54" s="130"/>
      <c r="U54" s="131" t="str">
        <f>IF(OR(G54="",I54="",K54="",M54="",O54="",S54=""),"",IF(Calculations!I45="Incomplete","Incomplete",IF(References!$M$2=0,"Building Type Required",Calculations!I45*I54)))</f>
        <v/>
      </c>
    </row>
    <row r="55" spans="1:21" ht="20.149999999999999" customHeight="1" x14ac:dyDescent="0.4">
      <c r="C55" s="37"/>
      <c r="D55" s="37"/>
      <c r="E55" s="38"/>
      <c r="F55" s="36"/>
      <c r="G55" s="30"/>
      <c r="H55" s="30"/>
      <c r="I55" s="30"/>
      <c r="J55" s="30"/>
      <c r="K55" s="39"/>
      <c r="L55" s="39"/>
      <c r="M55" s="39"/>
      <c r="N55" s="39"/>
      <c r="O55" s="39"/>
      <c r="P55" s="39"/>
      <c r="Q55" s="30"/>
      <c r="R55" s="30"/>
      <c r="S55" s="30"/>
    </row>
    <row r="56" spans="1:21" s="28" customFormat="1" ht="30" customHeight="1" x14ac:dyDescent="0.45">
      <c r="A56" s="28" t="str">
        <f>References!D25</f>
        <v>X914</v>
      </c>
      <c r="C56" s="410" t="str">
        <f>INDEX(References!$E$13:$E$51,MATCH(Worksheet!A56,References!$D$13:$D$51,0))</f>
        <v>X914 &amp; X914-P - LED Area Lighting Retrofit Kits - Low, Mid  - $80 each</v>
      </c>
      <c r="D56" s="410"/>
      <c r="E56" s="410"/>
      <c r="F56" s="410"/>
      <c r="G56" s="410"/>
      <c r="H56" s="410"/>
      <c r="I56" s="410"/>
      <c r="J56" s="410"/>
      <c r="K56" s="410"/>
      <c r="L56" s="410"/>
      <c r="M56" s="410"/>
      <c r="N56" s="410"/>
      <c r="O56" s="410"/>
      <c r="P56" s="410"/>
      <c r="Q56" s="410"/>
      <c r="R56" s="410"/>
      <c r="S56" s="410"/>
      <c r="T56" s="410"/>
      <c r="U56" s="410"/>
    </row>
    <row r="57" spans="1:21" s="28" customFormat="1" ht="15" customHeight="1" x14ac:dyDescent="0.45">
      <c r="C57" s="77"/>
      <c r="D57" s="77"/>
      <c r="E57" s="77"/>
      <c r="F57" s="77"/>
      <c r="G57" s="77"/>
      <c r="H57" s="77"/>
      <c r="I57" s="77"/>
      <c r="J57" s="77"/>
      <c r="K57" s="77"/>
      <c r="L57" s="77"/>
      <c r="M57" s="77"/>
      <c r="N57" s="77"/>
      <c r="O57" s="77"/>
      <c r="P57" s="77"/>
      <c r="Q57" s="77"/>
      <c r="R57" s="77"/>
      <c r="S57" s="77"/>
      <c r="T57" s="77"/>
      <c r="U57" s="77"/>
    </row>
    <row r="58" spans="1:21" ht="32.15" customHeight="1" x14ac:dyDescent="0.4">
      <c r="C58" s="31"/>
      <c r="D58" s="31"/>
      <c r="E58" s="31"/>
      <c r="F58" s="36"/>
      <c r="G58" s="126" t="s">
        <v>104</v>
      </c>
      <c r="H58" s="133"/>
      <c r="I58" s="126" t="s">
        <v>103</v>
      </c>
      <c r="J58" s="126"/>
      <c r="K58" s="126" t="s">
        <v>102</v>
      </c>
      <c r="L58" s="132"/>
      <c r="M58" s="133" t="s">
        <v>216</v>
      </c>
      <c r="N58" s="133"/>
      <c r="O58" s="133" t="s">
        <v>189</v>
      </c>
      <c r="P58" s="133"/>
      <c r="Q58" s="133" t="s">
        <v>9</v>
      </c>
      <c r="R58" s="133"/>
      <c r="S58" s="133" t="s">
        <v>10</v>
      </c>
      <c r="T58" s="134"/>
      <c r="U58" s="133" t="s">
        <v>50</v>
      </c>
    </row>
    <row r="59" spans="1:21" ht="25" customHeight="1" x14ac:dyDescent="0.4">
      <c r="C59" s="31"/>
      <c r="D59" s="31"/>
      <c r="E59" s="31"/>
      <c r="F59" s="41"/>
      <c r="G59" s="128"/>
      <c r="H59" s="32"/>
      <c r="I59" s="128"/>
      <c r="J59" s="129"/>
      <c r="K59" s="128"/>
      <c r="L59" s="129"/>
      <c r="M59" s="128"/>
      <c r="N59" s="129"/>
      <c r="O59" s="128"/>
      <c r="P59" s="129"/>
      <c r="Q59" s="128"/>
      <c r="R59" s="129"/>
      <c r="S59" s="215"/>
      <c r="T59" s="130"/>
      <c r="U59" s="131" t="str">
        <f>IF(OR(G59="",I59="",K59="",M59="",O59="",Q59="",S59=""),"",IF(Calculations!I50="Incomplete","Incomplete",IF(References!$M$2=0,"Building Type Required",Calculations!I50*I59)))</f>
        <v/>
      </c>
    </row>
    <row r="60" spans="1:21" ht="25" customHeight="1" x14ac:dyDescent="0.35">
      <c r="C60" s="42"/>
      <c r="D60" s="42"/>
      <c r="E60" s="42"/>
      <c r="F60" s="30"/>
      <c r="G60" s="128"/>
      <c r="H60" s="32"/>
      <c r="I60" s="128"/>
      <c r="J60" s="129"/>
      <c r="K60" s="128"/>
      <c r="L60" s="129"/>
      <c r="M60" s="128"/>
      <c r="N60" s="129"/>
      <c r="O60" s="128"/>
      <c r="P60" s="129"/>
      <c r="Q60" s="128"/>
      <c r="R60" s="129"/>
      <c r="S60" s="215"/>
      <c r="T60" s="130"/>
      <c r="U60" s="131" t="str">
        <f>IF(OR(G60="",I60="",K60="",M60="",O60="",Q60="",S60=""),"",IF(Calculations!I51="Incomplete","Incomplete",IF(References!$M$2=0,"Building Type Required",Calculations!I51*I60)))</f>
        <v/>
      </c>
    </row>
    <row r="61" spans="1:21" ht="25" customHeight="1" x14ac:dyDescent="0.35">
      <c r="C61" s="31"/>
      <c r="D61" s="31"/>
      <c r="E61" s="31"/>
      <c r="F61" s="30"/>
      <c r="G61" s="128"/>
      <c r="H61" s="32"/>
      <c r="I61" s="128"/>
      <c r="J61" s="129"/>
      <c r="K61" s="128"/>
      <c r="L61" s="129"/>
      <c r="M61" s="128"/>
      <c r="N61" s="129"/>
      <c r="O61" s="128"/>
      <c r="P61" s="129"/>
      <c r="Q61" s="128"/>
      <c r="R61" s="129"/>
      <c r="S61" s="215"/>
      <c r="T61" s="130"/>
      <c r="U61" s="131" t="str">
        <f>IF(OR(G61="",I61="",K61="",M61="",O61="",Q61="",S61=""),"",IF(Calculations!I52="Incomplete","Incomplete",IF(References!$M$2=0,"Building Type Required",Calculations!I52*I61)))</f>
        <v/>
      </c>
    </row>
    <row r="62" spans="1:21" ht="25" customHeight="1" x14ac:dyDescent="0.35">
      <c r="C62" s="31"/>
      <c r="D62" s="31"/>
      <c r="E62" s="31"/>
      <c r="F62" s="31"/>
      <c r="G62" s="128"/>
      <c r="H62" s="32"/>
      <c r="I62" s="128"/>
      <c r="J62" s="129"/>
      <c r="K62" s="128"/>
      <c r="L62" s="129"/>
      <c r="M62" s="128"/>
      <c r="N62" s="129"/>
      <c r="O62" s="128"/>
      <c r="P62" s="129"/>
      <c r="Q62" s="128"/>
      <c r="R62" s="129"/>
      <c r="S62" s="215"/>
      <c r="T62" s="130"/>
      <c r="U62" s="131" t="str">
        <f>IF(OR(G62="",I62="",K62="",M62="",O62="",Q62="",S62=""),"",IF(Calculations!I53="Incomplete","Incomplete",IF(References!$M$2=0,"Building Type Required",Calculations!I53*I62)))</f>
        <v/>
      </c>
    </row>
    <row r="63" spans="1:21" ht="20.149999999999999" customHeight="1" x14ac:dyDescent="0.4">
      <c r="C63" s="37"/>
      <c r="D63" s="37"/>
      <c r="E63" s="38"/>
      <c r="F63" s="36"/>
      <c r="G63" s="30"/>
      <c r="H63" s="30"/>
      <c r="I63" s="30"/>
      <c r="J63" s="30"/>
      <c r="K63" s="39"/>
      <c r="L63" s="39"/>
      <c r="M63" s="39"/>
      <c r="N63" s="39"/>
      <c r="O63" s="39"/>
      <c r="P63" s="39"/>
      <c r="Q63" s="30"/>
      <c r="R63" s="30"/>
      <c r="S63" s="30"/>
    </row>
    <row r="64" spans="1:21" s="28" customFormat="1" ht="30" customHeight="1" x14ac:dyDescent="0.45">
      <c r="A64" s="28" t="str">
        <f>References!D27</f>
        <v>X915</v>
      </c>
      <c r="C64" s="410" t="str">
        <f>INDEX(References!$E$13:$E$51,MATCH(Worksheet!A64,References!$D$13:$D$51,0))</f>
        <v>X915 &amp; X915-P - LED Area Lighting Retrofit Kits - High, Very High - $170 each</v>
      </c>
      <c r="D64" s="410"/>
      <c r="E64" s="410"/>
      <c r="F64" s="410"/>
      <c r="G64" s="410"/>
      <c r="H64" s="410"/>
      <c r="I64" s="410"/>
      <c r="J64" s="410"/>
      <c r="K64" s="410"/>
      <c r="L64" s="410"/>
      <c r="M64" s="410"/>
      <c r="N64" s="410"/>
      <c r="O64" s="410"/>
      <c r="P64" s="410"/>
      <c r="Q64" s="410"/>
      <c r="R64" s="410"/>
      <c r="S64" s="410"/>
      <c r="T64" s="410"/>
      <c r="U64" s="410"/>
    </row>
    <row r="65" spans="1:21" s="28" customFormat="1" ht="15" customHeight="1" x14ac:dyDescent="0.45">
      <c r="C65" s="77"/>
      <c r="D65" s="77"/>
      <c r="E65" s="77"/>
      <c r="F65" s="77"/>
      <c r="G65" s="77"/>
      <c r="H65" s="77"/>
      <c r="I65" s="77"/>
      <c r="J65" s="77"/>
      <c r="K65" s="77"/>
      <c r="L65" s="77"/>
      <c r="M65" s="77"/>
      <c r="N65" s="77"/>
      <c r="O65" s="77"/>
      <c r="P65" s="77"/>
      <c r="Q65" s="77"/>
      <c r="R65" s="77"/>
      <c r="S65" s="77"/>
      <c r="T65" s="77"/>
      <c r="U65" s="77"/>
    </row>
    <row r="66" spans="1:21" ht="32.15" customHeight="1" x14ac:dyDescent="0.45">
      <c r="B66" s="28"/>
      <c r="C66" s="31"/>
      <c r="D66" s="31"/>
      <c r="E66" s="31"/>
      <c r="F66" s="36"/>
      <c r="G66" s="126" t="s">
        <v>104</v>
      </c>
      <c r="H66" s="133"/>
      <c r="I66" s="126" t="s">
        <v>103</v>
      </c>
      <c r="J66" s="126"/>
      <c r="K66" s="126" t="s">
        <v>102</v>
      </c>
      <c r="L66" s="132"/>
      <c r="M66" s="133" t="s">
        <v>216</v>
      </c>
      <c r="N66" s="133"/>
      <c r="O66" s="133" t="s">
        <v>189</v>
      </c>
      <c r="P66" s="133"/>
      <c r="Q66" s="133" t="s">
        <v>9</v>
      </c>
      <c r="R66" s="133"/>
      <c r="S66" s="133" t="s">
        <v>10</v>
      </c>
      <c r="T66" s="134"/>
      <c r="U66" s="133" t="s">
        <v>50</v>
      </c>
    </row>
    <row r="67" spans="1:21" ht="25" customHeight="1" x14ac:dyDescent="0.45">
      <c r="B67" s="28"/>
      <c r="C67" s="31"/>
      <c r="D67" s="31"/>
      <c r="E67" s="31"/>
      <c r="F67" s="41"/>
      <c r="G67" s="128"/>
      <c r="H67" s="32"/>
      <c r="I67" s="128"/>
      <c r="J67" s="129"/>
      <c r="K67" s="128"/>
      <c r="L67" s="129"/>
      <c r="M67" s="128"/>
      <c r="N67" s="129"/>
      <c r="O67" s="128"/>
      <c r="P67" s="129"/>
      <c r="Q67" s="128"/>
      <c r="R67" s="129"/>
      <c r="S67" s="215"/>
      <c r="T67" s="130"/>
      <c r="U67" s="131" t="str">
        <f>IF(OR(G67="",I67="",K67="",M67="",O67="",Q67="",S67=""),"",IF(Calculations!I58="Incomplete","Incomplete",IF(References!$M$2=0,"Building Type Required",Calculations!I58*I67)))</f>
        <v/>
      </c>
    </row>
    <row r="68" spans="1:21" ht="25" customHeight="1" x14ac:dyDescent="0.35">
      <c r="C68" s="42"/>
      <c r="D68" s="42"/>
      <c r="E68" s="42"/>
      <c r="F68" s="30"/>
      <c r="G68" s="128"/>
      <c r="H68" s="32"/>
      <c r="I68" s="128"/>
      <c r="J68" s="129"/>
      <c r="K68" s="128"/>
      <c r="L68" s="129"/>
      <c r="M68" s="128"/>
      <c r="N68" s="129"/>
      <c r="O68" s="128"/>
      <c r="P68" s="129"/>
      <c r="Q68" s="128"/>
      <c r="R68" s="129"/>
      <c r="S68" s="215"/>
      <c r="T68" s="130"/>
      <c r="U68" s="131" t="str">
        <f>IF(OR(G68="",I68="",K68="",M68="",O68="",Q68="",S68=""),"",IF(Calculations!I59="Incomplete","Incomplete",IF(References!$M$2=0,"Building Type Required",Calculations!I59*I68)))</f>
        <v/>
      </c>
    </row>
    <row r="69" spans="1:21" ht="25" customHeight="1" x14ac:dyDescent="0.35">
      <c r="C69" s="31"/>
      <c r="D69" s="31"/>
      <c r="E69" s="31"/>
      <c r="F69" s="30"/>
      <c r="G69" s="128"/>
      <c r="H69" s="32"/>
      <c r="I69" s="128"/>
      <c r="J69" s="129"/>
      <c r="K69" s="128"/>
      <c r="L69" s="129"/>
      <c r="M69" s="128"/>
      <c r="N69" s="129"/>
      <c r="O69" s="128"/>
      <c r="P69" s="129"/>
      <c r="Q69" s="128"/>
      <c r="R69" s="129"/>
      <c r="S69" s="215"/>
      <c r="T69" s="130"/>
      <c r="U69" s="131" t="str">
        <f>IF(OR(G69="",I69="",K69="",M69="",O69="",Q69="",S69=""),"",IF(Calculations!I60="Incomplete","Incomplete",IF(References!$M$2=0,"Building Type Required",Calculations!I60*I69)))</f>
        <v/>
      </c>
    </row>
    <row r="70" spans="1:21" ht="25" customHeight="1" x14ac:dyDescent="0.35">
      <c r="C70" s="31"/>
      <c r="D70" s="31"/>
      <c r="E70" s="31"/>
      <c r="F70" s="31"/>
      <c r="G70" s="128"/>
      <c r="H70" s="32"/>
      <c r="I70" s="128"/>
      <c r="J70" s="129"/>
      <c r="K70" s="128"/>
      <c r="L70" s="129"/>
      <c r="M70" s="128"/>
      <c r="N70" s="129"/>
      <c r="O70" s="128"/>
      <c r="P70" s="129"/>
      <c r="Q70" s="128"/>
      <c r="R70" s="129"/>
      <c r="S70" s="215"/>
      <c r="T70" s="130"/>
      <c r="U70" s="131" t="str">
        <f>IF(OR(G70="",I70="",K70="",M70="",O70="",Q70="",S70=""),"",IF(Calculations!I61="Incomplete","Incomplete",IF(References!$M$2=0,"Building Type Required",Calculations!I61*I70)))</f>
        <v/>
      </c>
    </row>
    <row r="71" spans="1:21" ht="20.149999999999999" customHeight="1" x14ac:dyDescent="0.35">
      <c r="C71" s="31"/>
      <c r="D71" s="31"/>
      <c r="E71" s="31"/>
      <c r="F71" s="31"/>
      <c r="G71" s="32"/>
      <c r="H71" s="32"/>
      <c r="I71" s="33"/>
      <c r="J71" s="33"/>
      <c r="K71" s="33"/>
      <c r="L71" s="33"/>
      <c r="M71" s="33"/>
      <c r="N71" s="33"/>
      <c r="O71" s="33"/>
      <c r="P71" s="33"/>
      <c r="Q71" s="33"/>
      <c r="R71" s="33"/>
      <c r="S71" s="86"/>
      <c r="U71" s="68"/>
    </row>
    <row r="72" spans="1:21" ht="30" customHeight="1" x14ac:dyDescent="0.35">
      <c r="A72" s="25" t="str">
        <f>References!D29</f>
        <v>X920</v>
      </c>
      <c r="C72" s="410" t="str">
        <f>INDEX(References!$E$13:$E$51,MATCH(Worksheet!A72,References!$D$13:$D$51,0))</f>
        <v>X920 &amp; X920-P - LED Wall Mounted Full-Cutoff, Fixtures - Low, Mid  - $60 each</v>
      </c>
      <c r="D72" s="410"/>
      <c r="E72" s="410"/>
      <c r="F72" s="410"/>
      <c r="G72" s="410"/>
      <c r="H72" s="410"/>
      <c r="I72" s="410"/>
      <c r="J72" s="410"/>
      <c r="K72" s="410"/>
      <c r="L72" s="410"/>
      <c r="M72" s="410"/>
      <c r="N72" s="410"/>
      <c r="O72" s="410"/>
      <c r="P72" s="410"/>
      <c r="Q72" s="410"/>
      <c r="R72" s="410"/>
      <c r="S72" s="410"/>
      <c r="T72" s="410"/>
      <c r="U72" s="410"/>
    </row>
    <row r="73" spans="1:21" ht="15" customHeight="1" x14ac:dyDescent="0.35">
      <c r="C73" s="77"/>
      <c r="D73" s="77"/>
      <c r="E73" s="77"/>
      <c r="F73" s="77"/>
      <c r="G73" s="77"/>
      <c r="H73" s="77"/>
      <c r="I73" s="77"/>
      <c r="J73" s="77"/>
      <c r="K73" s="77"/>
      <c r="L73" s="77"/>
      <c r="M73" s="77"/>
      <c r="N73" s="77"/>
      <c r="O73" s="77"/>
      <c r="P73" s="77"/>
      <c r="Q73" s="77"/>
      <c r="R73" s="77"/>
      <c r="S73" s="77"/>
      <c r="T73" s="77"/>
      <c r="U73" s="77"/>
    </row>
    <row r="74" spans="1:21" ht="32.15" customHeight="1" x14ac:dyDescent="0.4">
      <c r="C74" s="31"/>
      <c r="D74" s="31"/>
      <c r="E74" s="31"/>
      <c r="F74" s="36"/>
      <c r="G74" s="126" t="s">
        <v>104</v>
      </c>
      <c r="H74" s="133"/>
      <c r="I74" s="126" t="s">
        <v>103</v>
      </c>
      <c r="J74" s="126"/>
      <c r="K74" s="126" t="s">
        <v>102</v>
      </c>
      <c r="L74" s="132"/>
      <c r="M74" s="133" t="s">
        <v>216</v>
      </c>
      <c r="N74" s="133"/>
      <c r="O74" s="133" t="s">
        <v>189</v>
      </c>
      <c r="P74" s="133"/>
      <c r="Q74" s="133" t="s">
        <v>9</v>
      </c>
      <c r="R74" s="133"/>
      <c r="S74" s="133" t="s">
        <v>10</v>
      </c>
      <c r="T74" s="134"/>
      <c r="U74" s="133" t="s">
        <v>50</v>
      </c>
    </row>
    <row r="75" spans="1:21" ht="25" customHeight="1" x14ac:dyDescent="0.4">
      <c r="C75" s="31"/>
      <c r="D75" s="31"/>
      <c r="E75" s="31"/>
      <c r="F75" s="41"/>
      <c r="G75" s="128"/>
      <c r="H75" s="32"/>
      <c r="I75" s="128"/>
      <c r="J75" s="129"/>
      <c r="K75" s="128"/>
      <c r="L75" s="129"/>
      <c r="M75" s="128"/>
      <c r="N75" s="129"/>
      <c r="O75" s="128"/>
      <c r="P75" s="129"/>
      <c r="Q75" s="128"/>
      <c r="R75" s="129"/>
      <c r="S75" s="215"/>
      <c r="T75" s="130"/>
      <c r="U75" s="131" t="str">
        <f>IF(OR(G75="",I75="",K75="",M75="",O75="",Q75="",S75=""),"",IF(Calculations!I66="Incomplete","Incomplete",IF(References!$M$2=0,"Building Type Required",Calculations!I66*I75)))</f>
        <v/>
      </c>
    </row>
    <row r="76" spans="1:21" ht="25" customHeight="1" x14ac:dyDescent="0.35">
      <c r="C76" s="42"/>
      <c r="D76" s="42"/>
      <c r="E76" s="42"/>
      <c r="F76" s="30"/>
      <c r="G76" s="128"/>
      <c r="H76" s="32"/>
      <c r="I76" s="128"/>
      <c r="J76" s="129"/>
      <c r="K76" s="128"/>
      <c r="L76" s="129"/>
      <c r="M76" s="128"/>
      <c r="N76" s="129"/>
      <c r="O76" s="128"/>
      <c r="P76" s="129"/>
      <c r="Q76" s="128"/>
      <c r="R76" s="129"/>
      <c r="S76" s="215"/>
      <c r="T76" s="130"/>
      <c r="U76" s="131" t="str">
        <f>IF(OR(G76="",I76="",K76="",M76="",O76="",Q76="",S76=""),"",IF(Calculations!I67="Incomplete","Incomplete",IF(References!$M$2=0,"Building Type Required",Calculations!I67*I76)))</f>
        <v/>
      </c>
    </row>
    <row r="77" spans="1:21" ht="25" customHeight="1" x14ac:dyDescent="0.35">
      <c r="C77" s="31"/>
      <c r="D77" s="31"/>
      <c r="E77" s="31"/>
      <c r="F77" s="30"/>
      <c r="G77" s="128"/>
      <c r="H77" s="32"/>
      <c r="I77" s="128"/>
      <c r="J77" s="129"/>
      <c r="K77" s="128"/>
      <c r="L77" s="129"/>
      <c r="M77" s="128"/>
      <c r="N77" s="129"/>
      <c r="O77" s="128"/>
      <c r="P77" s="129"/>
      <c r="Q77" s="128"/>
      <c r="R77" s="129"/>
      <c r="S77" s="215"/>
      <c r="T77" s="130"/>
      <c r="U77" s="131" t="str">
        <f>IF(OR(G77="",I77="",K77="",M77="",O77="",Q77="",S77=""),"",IF(Calculations!I68="Incomplete","Incomplete",IF(References!$M$2=0,"Building Type Required",Calculations!I68*I77)))</f>
        <v/>
      </c>
    </row>
    <row r="78" spans="1:21" ht="25" customHeight="1" x14ac:dyDescent="0.35">
      <c r="C78" s="31"/>
      <c r="D78" s="31"/>
      <c r="E78" s="31"/>
      <c r="F78" s="31"/>
      <c r="G78" s="128"/>
      <c r="H78" s="32"/>
      <c r="I78" s="128"/>
      <c r="J78" s="129"/>
      <c r="K78" s="128"/>
      <c r="L78" s="129"/>
      <c r="M78" s="128"/>
      <c r="N78" s="129"/>
      <c r="O78" s="128"/>
      <c r="P78" s="129"/>
      <c r="Q78" s="128"/>
      <c r="R78" s="129"/>
      <c r="S78" s="215"/>
      <c r="T78" s="130"/>
      <c r="U78" s="131" t="str">
        <f>IF(OR(G78="",I78="",K78="",M78="",O78="",Q78="",S78=""),"",IF(Calculations!I69="Incomplete","Incomplete",IF(References!$M$2=0,"Building Type Required",Calculations!I69*I78)))</f>
        <v/>
      </c>
    </row>
    <row r="79" spans="1:21" ht="20.149999999999999" customHeight="1" x14ac:dyDescent="0.4">
      <c r="C79" s="37"/>
      <c r="D79" s="37"/>
      <c r="E79" s="38"/>
      <c r="F79" s="36"/>
      <c r="G79" s="32"/>
      <c r="H79" s="32"/>
      <c r="I79" s="32"/>
      <c r="J79" s="32"/>
      <c r="K79" s="39"/>
      <c r="L79" s="39"/>
      <c r="M79" s="39"/>
      <c r="N79" s="39"/>
      <c r="O79" s="39"/>
      <c r="P79" s="39"/>
      <c r="Q79" s="30"/>
      <c r="R79" s="30"/>
      <c r="S79" s="30"/>
    </row>
    <row r="80" spans="1:21" ht="30" customHeight="1" x14ac:dyDescent="0.35">
      <c r="A80" s="25" t="str">
        <f>References!D31</f>
        <v>X921</v>
      </c>
      <c r="C80" s="410" t="str">
        <f>INDEX(References!$E$13:$E$51,MATCH(Worksheet!A80,References!$D$13:$D$51,0))</f>
        <v>X921 &amp; X921-P - LED Wall Mounted Full-Cutoff, Fixtures - High, Very High - $160 each</v>
      </c>
      <c r="D80" s="410"/>
      <c r="E80" s="410"/>
      <c r="F80" s="410"/>
      <c r="G80" s="410"/>
      <c r="H80" s="410"/>
      <c r="I80" s="410"/>
      <c r="J80" s="410"/>
      <c r="K80" s="410"/>
      <c r="L80" s="410"/>
      <c r="M80" s="410"/>
      <c r="N80" s="410"/>
      <c r="O80" s="410"/>
      <c r="P80" s="410"/>
      <c r="Q80" s="410"/>
      <c r="R80" s="410"/>
      <c r="S80" s="410"/>
      <c r="T80" s="410"/>
      <c r="U80" s="410"/>
    </row>
    <row r="81" spans="1:21" ht="15" customHeight="1" x14ac:dyDescent="0.35">
      <c r="C81" s="77"/>
      <c r="D81" s="77"/>
      <c r="E81" s="77"/>
      <c r="F81" s="77"/>
      <c r="G81" s="77"/>
      <c r="H81" s="77"/>
      <c r="I81" s="77"/>
      <c r="J81" s="77"/>
      <c r="K81" s="77"/>
      <c r="L81" s="77"/>
      <c r="M81" s="77"/>
      <c r="N81" s="77"/>
      <c r="O81" s="77"/>
      <c r="P81" s="77"/>
      <c r="Q81" s="77"/>
      <c r="R81" s="77"/>
      <c r="S81" s="77"/>
      <c r="T81" s="77"/>
      <c r="U81" s="77"/>
    </row>
    <row r="82" spans="1:21" ht="32.15" customHeight="1" x14ac:dyDescent="0.4">
      <c r="C82" s="31"/>
      <c r="D82" s="31"/>
      <c r="E82" s="31"/>
      <c r="F82" s="36"/>
      <c r="G82" s="126" t="s">
        <v>104</v>
      </c>
      <c r="H82" s="133"/>
      <c r="I82" s="126" t="s">
        <v>103</v>
      </c>
      <c r="J82" s="126"/>
      <c r="K82" s="126" t="s">
        <v>102</v>
      </c>
      <c r="L82" s="132"/>
      <c r="M82" s="133" t="s">
        <v>216</v>
      </c>
      <c r="N82" s="133"/>
      <c r="O82" s="133" t="s">
        <v>189</v>
      </c>
      <c r="P82" s="133"/>
      <c r="Q82" s="133" t="s">
        <v>9</v>
      </c>
      <c r="R82" s="133"/>
      <c r="S82" s="133" t="s">
        <v>10</v>
      </c>
      <c r="T82" s="134"/>
      <c r="U82" s="133" t="s">
        <v>50</v>
      </c>
    </row>
    <row r="83" spans="1:21" ht="25" customHeight="1" x14ac:dyDescent="0.4">
      <c r="C83" s="31"/>
      <c r="D83" s="31"/>
      <c r="E83" s="31"/>
      <c r="F83" s="41"/>
      <c r="G83" s="128"/>
      <c r="H83" s="32"/>
      <c r="I83" s="128"/>
      <c r="J83" s="129"/>
      <c r="K83" s="128"/>
      <c r="L83" s="129"/>
      <c r="M83" s="128"/>
      <c r="N83" s="129"/>
      <c r="O83" s="128"/>
      <c r="P83" s="129"/>
      <c r="Q83" s="128"/>
      <c r="R83" s="129"/>
      <c r="S83" s="128"/>
      <c r="T83" s="130"/>
      <c r="U83" s="131" t="str">
        <f>IF(OR(G83="",I83="",K83="",M83="",O83="",Q83="",S83=""),"",IF(Calculations!I74="Incomplete","Incomplete",IF(References!$M$2=0,"Building Type Required",Calculations!I74*I83)))</f>
        <v/>
      </c>
    </row>
    <row r="84" spans="1:21" ht="25" customHeight="1" x14ac:dyDescent="0.35">
      <c r="C84" s="42"/>
      <c r="D84" s="42"/>
      <c r="E84" s="42"/>
      <c r="F84" s="30"/>
      <c r="G84" s="128"/>
      <c r="H84" s="32"/>
      <c r="I84" s="128"/>
      <c r="J84" s="129"/>
      <c r="K84" s="128"/>
      <c r="L84" s="129"/>
      <c r="M84" s="128"/>
      <c r="N84" s="129"/>
      <c r="O84" s="128"/>
      <c r="P84" s="129"/>
      <c r="Q84" s="128"/>
      <c r="R84" s="129"/>
      <c r="S84" s="128"/>
      <c r="T84" s="130"/>
      <c r="U84" s="131" t="str">
        <f>IF(OR(G84="",I84="",K84="",M84="",O84="",Q84="",S84=""),"",IF(Calculations!I75="Incomplete","Incomplete",IF(References!$M$2=0,"Building Type Required",Calculations!I75*I84)))</f>
        <v/>
      </c>
    </row>
    <row r="85" spans="1:21" ht="25" customHeight="1" x14ac:dyDescent="0.35">
      <c r="C85" s="31"/>
      <c r="D85" s="31"/>
      <c r="E85" s="31"/>
      <c r="F85" s="30"/>
      <c r="G85" s="128"/>
      <c r="H85" s="32"/>
      <c r="I85" s="128"/>
      <c r="J85" s="129"/>
      <c r="K85" s="128"/>
      <c r="L85" s="129"/>
      <c r="M85" s="128"/>
      <c r="N85" s="129"/>
      <c r="O85" s="128"/>
      <c r="P85" s="129"/>
      <c r="Q85" s="128"/>
      <c r="R85" s="129"/>
      <c r="S85" s="128"/>
      <c r="T85" s="130"/>
      <c r="U85" s="131" t="str">
        <f>IF(OR(G85="",I85="",K85="",M85="",O85="",Q85="",S85=""),"",IF(Calculations!I76="Incomplete","Incomplete",IF(References!$M$2=0,"Building Type Required",Calculations!I76*I85)))</f>
        <v/>
      </c>
    </row>
    <row r="86" spans="1:21" ht="25" customHeight="1" x14ac:dyDescent="0.35">
      <c r="C86" s="31"/>
      <c r="D86" s="31"/>
      <c r="E86" s="31"/>
      <c r="F86" s="31"/>
      <c r="G86" s="128"/>
      <c r="H86" s="32"/>
      <c r="I86" s="128"/>
      <c r="J86" s="129"/>
      <c r="K86" s="128"/>
      <c r="L86" s="129"/>
      <c r="M86" s="128"/>
      <c r="N86" s="129"/>
      <c r="O86" s="128"/>
      <c r="P86" s="129"/>
      <c r="Q86" s="128"/>
      <c r="R86" s="129"/>
      <c r="S86" s="128"/>
      <c r="T86" s="130"/>
      <c r="U86" s="131" t="str">
        <f>IF(OR(G86="",I86="",K86="",M86="",O86="",Q86="",S86=""),"",IF(Calculations!I77="Incomplete","Incomplete",IF(References!$M$2=0,"Building Type Required",Calculations!I77*I86)))</f>
        <v/>
      </c>
    </row>
    <row r="87" spans="1:21" ht="20.149999999999999" customHeight="1" x14ac:dyDescent="0.4">
      <c r="C87" s="37"/>
      <c r="D87" s="37"/>
      <c r="E87" s="38"/>
      <c r="F87" s="36"/>
      <c r="G87" s="30"/>
      <c r="H87" s="30"/>
      <c r="I87" s="30"/>
      <c r="J87" s="30"/>
      <c r="K87" s="39"/>
      <c r="L87" s="39"/>
      <c r="M87" s="39"/>
      <c r="N87" s="39"/>
      <c r="O87" s="39"/>
      <c r="P87" s="39"/>
      <c r="Q87" s="30"/>
      <c r="R87" s="30"/>
      <c r="S87" s="30"/>
    </row>
    <row r="88" spans="1:21" ht="30" customHeight="1" x14ac:dyDescent="0.35">
      <c r="A88" s="25" t="str">
        <f>References!D33</f>
        <v>X922</v>
      </c>
      <c r="C88" s="410" t="str">
        <f>INDEX(References!$E$13:$E$51,MATCH(Worksheet!A88,References!$D$13:$D$51,0))</f>
        <v>X922 - LED Wall Mounted Full-Cutoff, Replacement Lamps - Low, Mid  - $50 each</v>
      </c>
      <c r="D88" s="410"/>
      <c r="E88" s="410"/>
      <c r="F88" s="410"/>
      <c r="G88" s="410"/>
      <c r="H88" s="410"/>
      <c r="I88" s="410"/>
      <c r="J88" s="410"/>
      <c r="K88" s="410"/>
      <c r="L88" s="410"/>
      <c r="M88" s="410"/>
      <c r="N88" s="410"/>
      <c r="O88" s="410"/>
      <c r="P88" s="410"/>
      <c r="Q88" s="410"/>
      <c r="R88" s="410"/>
      <c r="S88" s="410"/>
      <c r="T88" s="410"/>
      <c r="U88" s="410"/>
    </row>
    <row r="89" spans="1:21" ht="15" customHeight="1" x14ac:dyDescent="0.35">
      <c r="C89" s="77"/>
      <c r="D89" s="77"/>
      <c r="E89" s="77"/>
      <c r="F89" s="77"/>
      <c r="G89" s="77"/>
      <c r="H89" s="77"/>
      <c r="I89" s="77"/>
      <c r="J89" s="77"/>
      <c r="K89" s="77"/>
      <c r="L89" s="77"/>
      <c r="M89" s="77"/>
      <c r="N89" s="77"/>
      <c r="O89" s="77"/>
      <c r="P89" s="77"/>
      <c r="Q89" s="77"/>
      <c r="R89" s="77"/>
      <c r="S89" s="77"/>
      <c r="T89" s="77"/>
      <c r="U89" s="77"/>
    </row>
    <row r="90" spans="1:21" ht="32.15" customHeight="1" x14ac:dyDescent="0.4">
      <c r="C90" s="31"/>
      <c r="D90" s="31"/>
      <c r="E90" s="31"/>
      <c r="F90" s="36"/>
      <c r="G90" s="126" t="s">
        <v>104</v>
      </c>
      <c r="H90" s="133"/>
      <c r="I90" s="126" t="s">
        <v>103</v>
      </c>
      <c r="J90" s="126"/>
      <c r="K90" s="126" t="s">
        <v>102</v>
      </c>
      <c r="L90" s="132"/>
      <c r="M90" s="133" t="s">
        <v>216</v>
      </c>
      <c r="N90" s="133"/>
      <c r="O90" s="411" t="s">
        <v>9</v>
      </c>
      <c r="P90" s="411"/>
      <c r="Q90" s="411"/>
      <c r="R90" s="133"/>
      <c r="S90" s="133" t="s">
        <v>10</v>
      </c>
      <c r="T90" s="134"/>
      <c r="U90" s="133" t="s">
        <v>50</v>
      </c>
    </row>
    <row r="91" spans="1:21" ht="25" customHeight="1" x14ac:dyDescent="0.4">
      <c r="C91" s="31"/>
      <c r="D91" s="31"/>
      <c r="E91" s="31"/>
      <c r="F91" s="41"/>
      <c r="G91" s="128"/>
      <c r="H91" s="32"/>
      <c r="I91" s="128"/>
      <c r="J91" s="129"/>
      <c r="K91" s="128"/>
      <c r="L91" s="129"/>
      <c r="M91" s="128"/>
      <c r="N91" s="129"/>
      <c r="O91" s="414"/>
      <c r="P91" s="414"/>
      <c r="Q91" s="414"/>
      <c r="R91" s="129"/>
      <c r="S91" s="128"/>
      <c r="T91" s="130"/>
      <c r="U91" s="131" t="str">
        <f>IF(OR(G91="",I91="",K91="",M91="",O91="",S91=""),"",IF(Calculations!I82="Incomplete","Incomplete",IF(References!$M$2=0,"Building Type Required",Calculations!I82*I91)))</f>
        <v/>
      </c>
    </row>
    <row r="92" spans="1:21" ht="25" customHeight="1" x14ac:dyDescent="0.35">
      <c r="C92" s="42"/>
      <c r="D92" s="42"/>
      <c r="E92" s="42"/>
      <c r="F92" s="30"/>
      <c r="G92" s="128"/>
      <c r="H92" s="32"/>
      <c r="I92" s="128"/>
      <c r="J92" s="129"/>
      <c r="K92" s="128"/>
      <c r="L92" s="129"/>
      <c r="M92" s="128"/>
      <c r="N92" s="129"/>
      <c r="O92" s="412"/>
      <c r="P92" s="412"/>
      <c r="Q92" s="412"/>
      <c r="R92" s="129"/>
      <c r="S92" s="128"/>
      <c r="T92" s="130"/>
      <c r="U92" s="131" t="str">
        <f>IF(OR(G92="",I92="",K92="",M92="",O92="",S92=""),"",IF(Calculations!I83="Incomplete","Incomplete",IF(References!$M$2=0,"Building Type Required",Calculations!I83*I92)))</f>
        <v/>
      </c>
    </row>
    <row r="93" spans="1:21" ht="25" customHeight="1" x14ac:dyDescent="0.35">
      <c r="C93" s="31"/>
      <c r="D93" s="31"/>
      <c r="E93" s="31"/>
      <c r="F93" s="30"/>
      <c r="G93" s="128"/>
      <c r="H93" s="32"/>
      <c r="I93" s="128"/>
      <c r="J93" s="129"/>
      <c r="K93" s="128"/>
      <c r="L93" s="129"/>
      <c r="M93" s="128"/>
      <c r="N93" s="129"/>
      <c r="O93" s="412"/>
      <c r="P93" s="412"/>
      <c r="Q93" s="412"/>
      <c r="R93" s="129"/>
      <c r="S93" s="128"/>
      <c r="T93" s="130"/>
      <c r="U93" s="131" t="str">
        <f>IF(OR(G93="",I93="",K93="",M93="",O93="",S93=""),"",IF(Calculations!I84="Incomplete","Incomplete",IF(References!$M$2=0,"Building Type Required",Calculations!I84*I93)))</f>
        <v/>
      </c>
    </row>
    <row r="94" spans="1:21" ht="25" customHeight="1" x14ac:dyDescent="0.35">
      <c r="C94" s="31"/>
      <c r="D94" s="31"/>
      <c r="E94" s="31"/>
      <c r="F94" s="31"/>
      <c r="G94" s="128"/>
      <c r="H94" s="32"/>
      <c r="I94" s="128"/>
      <c r="J94" s="129"/>
      <c r="K94" s="128"/>
      <c r="L94" s="129"/>
      <c r="M94" s="128"/>
      <c r="N94" s="129"/>
      <c r="O94" s="412"/>
      <c r="P94" s="412"/>
      <c r="Q94" s="412"/>
      <c r="R94" s="129"/>
      <c r="S94" s="128"/>
      <c r="T94" s="130"/>
      <c r="U94" s="131" t="str">
        <f>IF(OR(G94="",I94="",K94="",M94="",O94="",S94=""),"",IF(Calculations!I85="Incomplete","Incomplete",IF(References!$M$2=0,"Building Type Required",Calculations!I85*I94)))</f>
        <v/>
      </c>
    </row>
    <row r="95" spans="1:21" ht="20.149999999999999" customHeight="1" x14ac:dyDescent="0.35">
      <c r="C95" s="31"/>
      <c r="D95" s="31"/>
      <c r="E95" s="31"/>
      <c r="F95" s="31"/>
      <c r="G95" s="32"/>
      <c r="H95" s="32"/>
      <c r="I95" s="33"/>
      <c r="J95" s="33"/>
      <c r="K95" s="33"/>
      <c r="L95" s="33"/>
      <c r="M95" s="33"/>
      <c r="N95" s="33"/>
      <c r="O95" s="33"/>
      <c r="P95" s="33"/>
      <c r="Q95" s="33"/>
      <c r="R95" s="33"/>
      <c r="S95" s="86"/>
      <c r="U95" s="68"/>
    </row>
    <row r="96" spans="1:21" ht="30" customHeight="1" x14ac:dyDescent="0.35">
      <c r="A96" s="25" t="str">
        <f>References!D35</f>
        <v>X923</v>
      </c>
      <c r="C96" s="410" t="str">
        <f>INDEX(References!$E$13:$E$51,MATCH(Worksheet!A96,References!$D$13:$D$51,0))</f>
        <v>X923 - LED Wall Mounted Full-Cutoff, Replacement Lamps - High, Very High  - $100 each</v>
      </c>
      <c r="D96" s="410"/>
      <c r="E96" s="410"/>
      <c r="F96" s="410"/>
      <c r="G96" s="410"/>
      <c r="H96" s="410"/>
      <c r="I96" s="410"/>
      <c r="J96" s="410"/>
      <c r="K96" s="410"/>
      <c r="L96" s="410"/>
      <c r="M96" s="410"/>
      <c r="N96" s="410"/>
      <c r="O96" s="410"/>
      <c r="P96" s="410"/>
      <c r="Q96" s="410"/>
      <c r="R96" s="410"/>
      <c r="S96" s="410"/>
      <c r="T96" s="410"/>
      <c r="U96" s="410"/>
    </row>
    <row r="97" spans="1:21" ht="15" customHeight="1" x14ac:dyDescent="0.35">
      <c r="C97" s="77"/>
      <c r="D97" s="77"/>
      <c r="E97" s="77"/>
      <c r="F97" s="77"/>
      <c r="G97" s="77"/>
      <c r="H97" s="77"/>
      <c r="I97" s="77"/>
      <c r="J97" s="77"/>
      <c r="K97" s="77"/>
      <c r="L97" s="77"/>
      <c r="M97" s="77"/>
      <c r="N97" s="77"/>
      <c r="O97" s="77"/>
      <c r="P97" s="77"/>
      <c r="Q97" s="77"/>
      <c r="R97" s="77"/>
      <c r="S97" s="77"/>
      <c r="T97" s="77"/>
      <c r="U97" s="77"/>
    </row>
    <row r="98" spans="1:21" ht="32.15" customHeight="1" x14ac:dyDescent="0.4">
      <c r="C98" s="31"/>
      <c r="D98" s="31"/>
      <c r="E98" s="31"/>
      <c r="F98" s="36"/>
      <c r="G98" s="126" t="s">
        <v>104</v>
      </c>
      <c r="H98" s="133"/>
      <c r="I98" s="126" t="s">
        <v>103</v>
      </c>
      <c r="J98" s="126"/>
      <c r="K98" s="126" t="s">
        <v>102</v>
      </c>
      <c r="L98" s="132"/>
      <c r="M98" s="133" t="s">
        <v>216</v>
      </c>
      <c r="N98" s="133"/>
      <c r="O98" s="411" t="s">
        <v>9</v>
      </c>
      <c r="P98" s="411"/>
      <c r="Q98" s="411"/>
      <c r="R98" s="133"/>
      <c r="S98" s="133" t="s">
        <v>10</v>
      </c>
      <c r="T98" s="134"/>
      <c r="U98" s="133" t="s">
        <v>50</v>
      </c>
    </row>
    <row r="99" spans="1:21" ht="25" customHeight="1" x14ac:dyDescent="0.4">
      <c r="C99" s="31"/>
      <c r="D99" s="31"/>
      <c r="E99" s="31"/>
      <c r="F99" s="41"/>
      <c r="G99" s="128"/>
      <c r="H99" s="32"/>
      <c r="I99" s="128"/>
      <c r="J99" s="129"/>
      <c r="K99" s="128"/>
      <c r="L99" s="129"/>
      <c r="M99" s="128"/>
      <c r="N99" s="129"/>
      <c r="O99" s="413"/>
      <c r="P99" s="413"/>
      <c r="Q99" s="413"/>
      <c r="R99" s="129"/>
      <c r="S99" s="215"/>
      <c r="T99" s="130"/>
      <c r="U99" s="131" t="str">
        <f>IF(OR(G99="",I99="",K99="",M99="",O99="",S99=""),"",IF(Calculations!I90="Incomplete","Incomplete",IF(References!$M$2=0,"Building Type Required",Calculations!I90*I99)))</f>
        <v/>
      </c>
    </row>
    <row r="100" spans="1:21" ht="25" customHeight="1" x14ac:dyDescent="0.45">
      <c r="B100" s="28"/>
      <c r="C100" s="42"/>
      <c r="D100" s="42"/>
      <c r="E100" s="42"/>
      <c r="F100" s="30"/>
      <c r="G100" s="128"/>
      <c r="H100" s="32"/>
      <c r="I100" s="128"/>
      <c r="J100" s="129"/>
      <c r="K100" s="128"/>
      <c r="L100" s="129"/>
      <c r="M100" s="128"/>
      <c r="N100" s="129"/>
      <c r="O100" s="415"/>
      <c r="P100" s="415"/>
      <c r="Q100" s="415"/>
      <c r="R100" s="129"/>
      <c r="S100" s="215"/>
      <c r="T100" s="130"/>
      <c r="U100" s="131" t="str">
        <f>IF(OR(G100="",I100="",K100="",M100="",O100="",S100=""),"",IF(Calculations!I91="Incomplete","Incomplete",IF(References!$M$2=0,"Building Type Required",Calculations!I91*I100)))</f>
        <v/>
      </c>
    </row>
    <row r="101" spans="1:21" ht="25" customHeight="1" x14ac:dyDescent="0.45">
      <c r="B101" s="28"/>
      <c r="C101" s="31"/>
      <c r="D101" s="31"/>
      <c r="E101" s="31"/>
      <c r="F101" s="30"/>
      <c r="G101" s="128"/>
      <c r="H101" s="32"/>
      <c r="I101" s="128"/>
      <c r="J101" s="129"/>
      <c r="K101" s="128"/>
      <c r="L101" s="129"/>
      <c r="M101" s="128"/>
      <c r="N101" s="129"/>
      <c r="O101" s="415"/>
      <c r="P101" s="415"/>
      <c r="Q101" s="415"/>
      <c r="R101" s="129"/>
      <c r="S101" s="215"/>
      <c r="T101" s="130"/>
      <c r="U101" s="131" t="str">
        <f>IF(OR(G101="",I101="",K101="",M101="",O101="",S101=""),"",IF(Calculations!I92="Incomplete","Incomplete",IF(References!$M$2=0,"Building Type Required",Calculations!I92*I101)))</f>
        <v/>
      </c>
    </row>
    <row r="102" spans="1:21" ht="25" customHeight="1" x14ac:dyDescent="0.45">
      <c r="B102" s="28"/>
      <c r="C102" s="31"/>
      <c r="D102" s="31"/>
      <c r="E102" s="31"/>
      <c r="F102" s="31"/>
      <c r="G102" s="128"/>
      <c r="H102" s="32"/>
      <c r="I102" s="128"/>
      <c r="J102" s="129"/>
      <c r="K102" s="128"/>
      <c r="L102" s="129"/>
      <c r="M102" s="128"/>
      <c r="N102" s="129"/>
      <c r="O102" s="415"/>
      <c r="P102" s="415"/>
      <c r="Q102" s="415"/>
      <c r="R102" s="129"/>
      <c r="S102" s="215"/>
      <c r="T102" s="130"/>
      <c r="U102" s="131" t="str">
        <f>IF(OR(G102="",I102="",K102="",M102="",O102="",S102=""),"",IF(Calculations!I93="Incomplete","Incomplete",IF(References!$M$2=0,"Building Type Required",Calculations!I93*I102)))</f>
        <v/>
      </c>
    </row>
    <row r="103" spans="1:21" ht="20.149999999999999" customHeight="1" x14ac:dyDescent="0.45">
      <c r="B103" s="28"/>
      <c r="C103" s="31"/>
      <c r="D103" s="31"/>
      <c r="E103" s="31"/>
      <c r="F103" s="31"/>
      <c r="G103" s="32"/>
      <c r="H103" s="32"/>
      <c r="I103" s="33"/>
      <c r="J103" s="33"/>
      <c r="K103" s="33"/>
      <c r="L103" s="33"/>
      <c r="M103" s="33"/>
      <c r="N103" s="33"/>
      <c r="O103" s="33"/>
      <c r="P103" s="33"/>
      <c r="Q103" s="33"/>
      <c r="R103" s="33"/>
      <c r="S103" s="86"/>
      <c r="U103" s="68"/>
    </row>
    <row r="104" spans="1:21" ht="30" customHeight="1" x14ac:dyDescent="0.35">
      <c r="A104" s="25" t="str">
        <f>References!D37</f>
        <v>X924</v>
      </c>
      <c r="C104" s="410" t="str">
        <f>INDEX(References!$E$13:$E$51,MATCH(Worksheet!A104,References!$D$13:$D$51,0))</f>
        <v>X924 &amp; X924-P - LED Wall Mounted Full-Cutoff, Retrofit Kits - Low, Mid  - $80 each</v>
      </c>
      <c r="D104" s="410"/>
      <c r="E104" s="410"/>
      <c r="F104" s="410"/>
      <c r="G104" s="410"/>
      <c r="H104" s="410"/>
      <c r="I104" s="410"/>
      <c r="J104" s="410"/>
      <c r="K104" s="410"/>
      <c r="L104" s="410"/>
      <c r="M104" s="410"/>
      <c r="N104" s="410"/>
      <c r="O104" s="410"/>
      <c r="P104" s="410"/>
      <c r="Q104" s="410"/>
      <c r="R104" s="410"/>
      <c r="S104" s="410"/>
      <c r="T104" s="410"/>
      <c r="U104" s="410"/>
    </row>
    <row r="105" spans="1:21" ht="15" customHeight="1" x14ac:dyDescent="0.35">
      <c r="C105" s="77"/>
      <c r="D105" s="77"/>
      <c r="E105" s="77"/>
      <c r="F105" s="77"/>
      <c r="G105" s="77"/>
      <c r="H105" s="77"/>
      <c r="I105" s="77"/>
      <c r="J105" s="77"/>
      <c r="K105" s="77"/>
      <c r="L105" s="77"/>
      <c r="M105" s="77"/>
      <c r="N105" s="77"/>
      <c r="O105" s="77"/>
      <c r="P105" s="77"/>
      <c r="Q105" s="77"/>
      <c r="R105" s="77"/>
      <c r="S105" s="77"/>
      <c r="T105" s="77"/>
      <c r="U105" s="77"/>
    </row>
    <row r="106" spans="1:21" ht="30" customHeight="1" x14ac:dyDescent="0.4">
      <c r="C106" s="31"/>
      <c r="D106" s="31"/>
      <c r="E106" s="31"/>
      <c r="F106" s="36"/>
      <c r="G106" s="126" t="s">
        <v>104</v>
      </c>
      <c r="H106" s="133"/>
      <c r="I106" s="126" t="s">
        <v>103</v>
      </c>
      <c r="J106" s="126"/>
      <c r="K106" s="126" t="s">
        <v>102</v>
      </c>
      <c r="L106" s="132"/>
      <c r="M106" s="133" t="s">
        <v>216</v>
      </c>
      <c r="N106" s="133"/>
      <c r="O106" s="133" t="s">
        <v>189</v>
      </c>
      <c r="P106" s="133"/>
      <c r="Q106" s="133" t="s">
        <v>9</v>
      </c>
      <c r="R106" s="133"/>
      <c r="S106" s="133" t="s">
        <v>10</v>
      </c>
      <c r="T106" s="134"/>
      <c r="U106" s="133" t="s">
        <v>50</v>
      </c>
    </row>
    <row r="107" spans="1:21" ht="25" customHeight="1" x14ac:dyDescent="0.4">
      <c r="C107" s="31"/>
      <c r="D107" s="31"/>
      <c r="E107" s="31"/>
      <c r="F107" s="41"/>
      <c r="G107" s="128"/>
      <c r="H107" s="32"/>
      <c r="I107" s="128"/>
      <c r="J107" s="129"/>
      <c r="K107" s="128"/>
      <c r="L107" s="129"/>
      <c r="M107" s="128"/>
      <c r="N107" s="129"/>
      <c r="O107" s="128"/>
      <c r="P107" s="129"/>
      <c r="Q107" s="128"/>
      <c r="R107" s="129"/>
      <c r="S107" s="215"/>
      <c r="T107" s="130"/>
      <c r="U107" s="131" t="str">
        <f>IF(OR(G107="",I107="",K107="",M107="",O107="",Q107="",S107=""),"",IF(Calculations!I98="Incomplete","Incomplete",IF(References!$M$2=0,"Building Type Required",Calculations!I98*I107)))</f>
        <v/>
      </c>
    </row>
    <row r="108" spans="1:21" ht="25" customHeight="1" x14ac:dyDescent="0.35">
      <c r="C108" s="42"/>
      <c r="D108" s="42"/>
      <c r="E108" s="42"/>
      <c r="F108" s="30"/>
      <c r="G108" s="128"/>
      <c r="H108" s="32"/>
      <c r="I108" s="128"/>
      <c r="J108" s="129"/>
      <c r="K108" s="128"/>
      <c r="L108" s="129"/>
      <c r="M108" s="128"/>
      <c r="N108" s="129"/>
      <c r="O108" s="128"/>
      <c r="P108" s="129"/>
      <c r="Q108" s="128"/>
      <c r="R108" s="129"/>
      <c r="S108" s="215"/>
      <c r="T108" s="130"/>
      <c r="U108" s="131" t="str">
        <f>IF(OR(G108="",I108="",K108="",M108="",O108="",Q108="",S108=""),"",IF(Calculations!I99="Incomplete","Incomplete",IF(References!$M$2=0,"Building Type Required",Calculations!I99*I108)))</f>
        <v/>
      </c>
    </row>
    <row r="109" spans="1:21" ht="25" customHeight="1" x14ac:dyDescent="0.35">
      <c r="C109" s="31"/>
      <c r="D109" s="31"/>
      <c r="E109" s="31"/>
      <c r="F109" s="30"/>
      <c r="G109" s="128"/>
      <c r="H109" s="32"/>
      <c r="I109" s="128"/>
      <c r="J109" s="129"/>
      <c r="K109" s="128"/>
      <c r="L109" s="129"/>
      <c r="M109" s="128"/>
      <c r="N109" s="129"/>
      <c r="O109" s="128"/>
      <c r="P109" s="129"/>
      <c r="Q109" s="128"/>
      <c r="R109" s="129"/>
      <c r="S109" s="215"/>
      <c r="T109" s="130"/>
      <c r="U109" s="131" t="str">
        <f>IF(OR(G109="",I109="",K109="",M109="",O109="",Q109="",S109=""),"",IF(Calculations!I100="Incomplete","Incomplete",IF(References!$M$2=0,"Building Type Required",Calculations!I100*I109)))</f>
        <v/>
      </c>
    </row>
    <row r="110" spans="1:21" ht="25" customHeight="1" x14ac:dyDescent="0.35">
      <c r="C110" s="31"/>
      <c r="D110" s="31"/>
      <c r="E110" s="31"/>
      <c r="F110" s="31"/>
      <c r="G110" s="128"/>
      <c r="H110" s="32"/>
      <c r="I110" s="128"/>
      <c r="J110" s="129"/>
      <c r="K110" s="128"/>
      <c r="L110" s="129"/>
      <c r="M110" s="128"/>
      <c r="N110" s="129"/>
      <c r="O110" s="128"/>
      <c r="P110" s="129"/>
      <c r="Q110" s="128"/>
      <c r="R110" s="129"/>
      <c r="S110" s="215"/>
      <c r="T110" s="130"/>
      <c r="U110" s="131" t="str">
        <f>IF(OR(G110="",I110="",K110="",M110="",O110="",Q110="",S110=""),"",IF(Calculations!I101="Incomplete","Incomplete",IF(References!$M$2=0,"Building Type Required",Calculations!I101*I110)))</f>
        <v/>
      </c>
    </row>
    <row r="111" spans="1:21" ht="20.149999999999999" customHeight="1" x14ac:dyDescent="0.35">
      <c r="C111" s="31"/>
      <c r="D111" s="31"/>
      <c r="E111" s="31"/>
      <c r="F111" s="31"/>
      <c r="G111" s="32"/>
      <c r="H111" s="32"/>
      <c r="I111" s="33"/>
      <c r="J111" s="33"/>
      <c r="K111" s="33"/>
      <c r="L111" s="33"/>
      <c r="M111" s="33"/>
      <c r="N111" s="33"/>
      <c r="O111" s="33"/>
      <c r="P111" s="33"/>
      <c r="Q111" s="33"/>
      <c r="R111" s="33"/>
      <c r="S111" s="86"/>
      <c r="U111" s="68"/>
    </row>
    <row r="112" spans="1:21" ht="30" customHeight="1" x14ac:dyDescent="0.35">
      <c r="A112" s="25" t="str">
        <f>References!D39</f>
        <v>X925</v>
      </c>
      <c r="C112" s="410" t="str">
        <f>INDEX(References!$E$13:$E$51,MATCH(Worksheet!A112,References!$D$13:$D$51,0))</f>
        <v>X925 &amp; X925-P - LED Wall Mounted Full-Cutoff, Retrofit Kits - High, Very High - $170 each</v>
      </c>
      <c r="D112" s="410"/>
      <c r="E112" s="410"/>
      <c r="F112" s="410"/>
      <c r="G112" s="410"/>
      <c r="H112" s="410"/>
      <c r="I112" s="410"/>
      <c r="J112" s="410"/>
      <c r="K112" s="410"/>
      <c r="L112" s="410"/>
      <c r="M112" s="410"/>
      <c r="N112" s="410"/>
      <c r="O112" s="410"/>
      <c r="P112" s="410"/>
      <c r="Q112" s="410"/>
      <c r="R112" s="410"/>
      <c r="S112" s="410"/>
      <c r="T112" s="410"/>
      <c r="U112" s="410"/>
    </row>
    <row r="113" spans="1:21" ht="15" customHeight="1" x14ac:dyDescent="0.35">
      <c r="C113" s="77"/>
      <c r="D113" s="77"/>
      <c r="E113" s="77"/>
      <c r="F113" s="77"/>
      <c r="G113" s="77"/>
      <c r="H113" s="77"/>
      <c r="I113" s="77"/>
      <c r="J113" s="77"/>
      <c r="K113" s="77"/>
      <c r="L113" s="77"/>
      <c r="M113" s="77"/>
      <c r="N113" s="77"/>
      <c r="O113" s="77"/>
      <c r="P113" s="77"/>
      <c r="Q113" s="77"/>
      <c r="R113" s="77"/>
      <c r="S113" s="77"/>
      <c r="T113" s="77"/>
      <c r="U113" s="77"/>
    </row>
    <row r="114" spans="1:21" ht="30" customHeight="1" x14ac:dyDescent="0.4">
      <c r="C114" s="31"/>
      <c r="D114" s="31"/>
      <c r="E114" s="31"/>
      <c r="F114" s="36"/>
      <c r="G114" s="126" t="s">
        <v>104</v>
      </c>
      <c r="H114" s="133"/>
      <c r="I114" s="126" t="s">
        <v>103</v>
      </c>
      <c r="J114" s="126"/>
      <c r="K114" s="126" t="s">
        <v>102</v>
      </c>
      <c r="L114" s="132"/>
      <c r="M114" s="133" t="s">
        <v>216</v>
      </c>
      <c r="N114" s="133"/>
      <c r="O114" s="133" t="s">
        <v>189</v>
      </c>
      <c r="P114" s="133"/>
      <c r="Q114" s="133" t="s">
        <v>9</v>
      </c>
      <c r="R114" s="133"/>
      <c r="S114" s="133" t="s">
        <v>10</v>
      </c>
      <c r="T114" s="134"/>
      <c r="U114" s="133" t="s">
        <v>50</v>
      </c>
    </row>
    <row r="115" spans="1:21" ht="25" customHeight="1" x14ac:dyDescent="0.4">
      <c r="C115" s="31"/>
      <c r="D115" s="31"/>
      <c r="E115" s="31"/>
      <c r="F115" s="41"/>
      <c r="G115" s="128"/>
      <c r="H115" s="32"/>
      <c r="I115" s="128"/>
      <c r="J115" s="129"/>
      <c r="K115" s="128"/>
      <c r="L115" s="129"/>
      <c r="M115" s="128"/>
      <c r="N115" s="129"/>
      <c r="O115" s="128"/>
      <c r="P115" s="129"/>
      <c r="Q115" s="128"/>
      <c r="R115" s="129"/>
      <c r="S115" s="215"/>
      <c r="T115" s="130"/>
      <c r="U115" s="131" t="str">
        <f>IF(OR(G115="",I115="",K115="",M115="",O115="",Q115="",S115=""),"",IF(Calculations!I106="Incomplete","Incomplete",IF(References!$M$2=0,"Building Type Required",Calculations!I106*I115)))</f>
        <v/>
      </c>
    </row>
    <row r="116" spans="1:21" ht="25" customHeight="1" x14ac:dyDescent="0.35">
      <c r="C116" s="42"/>
      <c r="D116" s="42"/>
      <c r="E116" s="42"/>
      <c r="F116" s="30"/>
      <c r="G116" s="128"/>
      <c r="H116" s="32"/>
      <c r="I116" s="128"/>
      <c r="J116" s="129"/>
      <c r="K116" s="128"/>
      <c r="L116" s="129"/>
      <c r="M116" s="128"/>
      <c r="N116" s="129"/>
      <c r="O116" s="128"/>
      <c r="P116" s="129"/>
      <c r="Q116" s="128"/>
      <c r="R116" s="129"/>
      <c r="S116" s="215"/>
      <c r="T116" s="130"/>
      <c r="U116" s="131" t="str">
        <f>IF(OR(G116="",I116="",K116="",M116="",O116="",Q116="",S116=""),"",IF(Calculations!I107="Incomplete","Incomplete",IF(References!$M$2=0,"Building Type Required",Calculations!I107*I116)))</f>
        <v/>
      </c>
    </row>
    <row r="117" spans="1:21" ht="25" customHeight="1" x14ac:dyDescent="0.35">
      <c r="C117" s="31"/>
      <c r="D117" s="31"/>
      <c r="E117" s="31"/>
      <c r="F117" s="30"/>
      <c r="G117" s="128"/>
      <c r="H117" s="32"/>
      <c r="I117" s="128"/>
      <c r="J117" s="129"/>
      <c r="K117" s="128"/>
      <c r="L117" s="129"/>
      <c r="M117" s="128"/>
      <c r="N117" s="129"/>
      <c r="O117" s="128"/>
      <c r="P117" s="129"/>
      <c r="Q117" s="128"/>
      <c r="R117" s="129"/>
      <c r="S117" s="215"/>
      <c r="T117" s="130"/>
      <c r="U117" s="131" t="str">
        <f>IF(OR(G117="",I117="",K117="",M117="",O117="",Q117="",S117=""),"",IF(Calculations!I108="Incomplete","Incomplete",IF(References!$M$2=0,"Building Type Required",Calculations!I108*I117)))</f>
        <v/>
      </c>
    </row>
    <row r="118" spans="1:21" ht="25" customHeight="1" x14ac:dyDescent="0.35">
      <c r="C118" s="31"/>
      <c r="D118" s="31"/>
      <c r="E118" s="31"/>
      <c r="F118" s="31"/>
      <c r="G118" s="128"/>
      <c r="H118" s="32"/>
      <c r="I118" s="128"/>
      <c r="J118" s="129"/>
      <c r="K118" s="128"/>
      <c r="L118" s="129"/>
      <c r="M118" s="128"/>
      <c r="N118" s="129"/>
      <c r="O118" s="128"/>
      <c r="P118" s="129"/>
      <c r="Q118" s="128"/>
      <c r="R118" s="129"/>
      <c r="S118" s="215"/>
      <c r="T118" s="130"/>
      <c r="U118" s="131" t="str">
        <f>IF(OR(G118="",I118="",K118="",M118="",O118="",Q118="",S118=""),"",IF(Calculations!I109="Incomplete","Incomplete",IF(References!$M$2=0,"Building Type Required",Calculations!I109*I118)))</f>
        <v/>
      </c>
    </row>
    <row r="119" spans="1:21" ht="20.149999999999999" customHeight="1" x14ac:dyDescent="0.35">
      <c r="C119" s="31"/>
      <c r="D119" s="31"/>
      <c r="E119" s="31"/>
      <c r="F119" s="31"/>
      <c r="G119" s="32"/>
      <c r="H119" s="32"/>
      <c r="I119" s="33"/>
      <c r="J119" s="33"/>
      <c r="K119" s="33"/>
      <c r="L119" s="33"/>
      <c r="M119" s="33"/>
      <c r="N119" s="33"/>
      <c r="O119" s="33"/>
      <c r="P119" s="33"/>
      <c r="Q119" s="33"/>
      <c r="R119" s="33"/>
      <c r="S119" s="86"/>
      <c r="U119" s="68"/>
    </row>
    <row r="120" spans="1:21" ht="30" customHeight="1" x14ac:dyDescent="0.35">
      <c r="A120" s="25" t="str">
        <f>References!D41</f>
        <v>X930</v>
      </c>
      <c r="C120" s="410" t="str">
        <f>INDEX(References!$E$13:$E$51,MATCH(Worksheet!A120,References!$D$13:$D$51,0))</f>
        <v>X930 &amp; X930-P - LED Decorative Fixtures - Low, Mid - $90 each</v>
      </c>
      <c r="D120" s="410"/>
      <c r="E120" s="410"/>
      <c r="F120" s="410"/>
      <c r="G120" s="410"/>
      <c r="H120" s="410"/>
      <c r="I120" s="410"/>
      <c r="J120" s="410"/>
      <c r="K120" s="410"/>
      <c r="L120" s="410"/>
      <c r="M120" s="410"/>
      <c r="N120" s="410"/>
      <c r="O120" s="410"/>
      <c r="P120" s="410"/>
      <c r="Q120" s="410"/>
      <c r="R120" s="410"/>
      <c r="S120" s="410"/>
      <c r="T120" s="410"/>
      <c r="U120" s="410"/>
    </row>
    <row r="121" spans="1:21" ht="15" customHeight="1" x14ac:dyDescent="0.35">
      <c r="C121" s="77"/>
      <c r="D121" s="77"/>
      <c r="E121" s="77"/>
      <c r="F121" s="77"/>
      <c r="G121" s="77"/>
      <c r="H121" s="77"/>
      <c r="I121" s="77"/>
      <c r="J121" s="77"/>
      <c r="K121" s="77"/>
      <c r="L121" s="77"/>
      <c r="M121" s="77"/>
      <c r="N121" s="77"/>
      <c r="O121" s="77"/>
      <c r="P121" s="77"/>
      <c r="Q121" s="77"/>
      <c r="R121" s="77"/>
      <c r="S121" s="77"/>
      <c r="T121" s="77"/>
      <c r="U121" s="77"/>
    </row>
    <row r="122" spans="1:21" ht="30" customHeight="1" x14ac:dyDescent="0.4">
      <c r="C122" s="31"/>
      <c r="D122" s="31"/>
      <c r="E122" s="31"/>
      <c r="F122" s="36"/>
      <c r="G122" s="126" t="s">
        <v>104</v>
      </c>
      <c r="H122" s="133"/>
      <c r="I122" s="126" t="s">
        <v>103</v>
      </c>
      <c r="J122" s="126"/>
      <c r="K122" s="126" t="s">
        <v>102</v>
      </c>
      <c r="L122" s="132"/>
      <c r="M122" s="133" t="s">
        <v>216</v>
      </c>
      <c r="N122" s="133"/>
      <c r="O122" s="133" t="s">
        <v>189</v>
      </c>
      <c r="P122" s="133"/>
      <c r="Q122" s="133" t="s">
        <v>9</v>
      </c>
      <c r="R122" s="133"/>
      <c r="S122" s="133" t="s">
        <v>10</v>
      </c>
      <c r="T122" s="134"/>
      <c r="U122" s="133" t="s">
        <v>50</v>
      </c>
    </row>
    <row r="123" spans="1:21" ht="25" customHeight="1" x14ac:dyDescent="0.4">
      <c r="C123" s="31"/>
      <c r="D123" s="31"/>
      <c r="E123" s="31"/>
      <c r="F123" s="41"/>
      <c r="G123" s="128"/>
      <c r="H123" s="32"/>
      <c r="I123" s="128"/>
      <c r="J123" s="129"/>
      <c r="K123" s="128"/>
      <c r="L123" s="129"/>
      <c r="M123" s="128"/>
      <c r="N123" s="129"/>
      <c r="O123" s="128"/>
      <c r="P123" s="129"/>
      <c r="Q123" s="128"/>
      <c r="R123" s="129"/>
      <c r="S123" s="215"/>
      <c r="T123" s="130"/>
      <c r="U123" s="131" t="str">
        <f>IF(OR(G123="",I123="",K123="",M123="",O123="",Q123="",S123=""),"",IF(Calculations!I114="Incomplete","Incomplete",IF(References!$M$2=0,"Building Type Required",Calculations!I114*I123)))</f>
        <v/>
      </c>
    </row>
    <row r="124" spans="1:21" ht="25" customHeight="1" x14ac:dyDescent="0.35">
      <c r="C124" s="42"/>
      <c r="D124" s="42"/>
      <c r="E124" s="42"/>
      <c r="F124" s="30"/>
      <c r="G124" s="128"/>
      <c r="H124" s="32"/>
      <c r="I124" s="128"/>
      <c r="J124" s="129"/>
      <c r="K124" s="128"/>
      <c r="L124" s="129"/>
      <c r="M124" s="128"/>
      <c r="N124" s="129"/>
      <c r="O124" s="128"/>
      <c r="P124" s="129"/>
      <c r="Q124" s="128"/>
      <c r="R124" s="129"/>
      <c r="S124" s="215"/>
      <c r="T124" s="130"/>
      <c r="U124" s="131" t="str">
        <f>IF(OR(G124="",I124="",K124="",M124="",O124="",Q124="",S124=""),"",IF(Calculations!I115="Incomplete","Incomplete",IF(References!$M$2=0,"Building Type Required",Calculations!I115*I124)))</f>
        <v/>
      </c>
    </row>
    <row r="125" spans="1:21" ht="25" customHeight="1" x14ac:dyDescent="0.35">
      <c r="C125" s="31"/>
      <c r="D125" s="31"/>
      <c r="E125" s="31"/>
      <c r="F125" s="30"/>
      <c r="G125" s="128"/>
      <c r="H125" s="32"/>
      <c r="I125" s="128"/>
      <c r="J125" s="129"/>
      <c r="K125" s="128"/>
      <c r="L125" s="129"/>
      <c r="M125" s="128"/>
      <c r="N125" s="129"/>
      <c r="O125" s="128"/>
      <c r="P125" s="129"/>
      <c r="Q125" s="128"/>
      <c r="R125" s="129"/>
      <c r="S125" s="215"/>
      <c r="T125" s="130"/>
      <c r="U125" s="131" t="str">
        <f>IF(OR(G125="",I125="",K125="",M125="",O125="",Q125="",S125=""),"",IF(Calculations!I116="Incomplete","Incomplete",IF(References!$M$2=0,"Building Type Required",Calculations!I116*I125)))</f>
        <v/>
      </c>
    </row>
    <row r="126" spans="1:21" ht="25" customHeight="1" x14ac:dyDescent="0.45">
      <c r="B126" s="28"/>
      <c r="C126" s="31"/>
      <c r="D126" s="31"/>
      <c r="E126" s="31"/>
      <c r="F126" s="31"/>
      <c r="G126" s="128"/>
      <c r="H126" s="32"/>
      <c r="I126" s="128"/>
      <c r="J126" s="129"/>
      <c r="K126" s="128"/>
      <c r="L126" s="129"/>
      <c r="M126" s="128"/>
      <c r="N126" s="129"/>
      <c r="O126" s="128"/>
      <c r="P126" s="129"/>
      <c r="Q126" s="128"/>
      <c r="R126" s="129"/>
      <c r="S126" s="215"/>
      <c r="T126" s="130"/>
      <c r="U126" s="131" t="str">
        <f>IF(OR(G126="",I126="",K126="",M126="",O126="",Q126="",S126=""),"",IF(Calculations!I117="Incomplete","Incomplete",IF(References!$M$2=0,"Building Type Required",Calculations!I117*I126)))</f>
        <v/>
      </c>
    </row>
    <row r="127" spans="1:21" ht="20.149999999999999" customHeight="1" x14ac:dyDescent="0.45">
      <c r="B127" s="28"/>
      <c r="C127" s="31"/>
      <c r="D127" s="31"/>
      <c r="E127" s="31"/>
      <c r="F127" s="31"/>
      <c r="G127" s="32"/>
      <c r="H127" s="32"/>
      <c r="I127" s="33"/>
      <c r="J127" s="33"/>
      <c r="K127" s="33"/>
      <c r="L127" s="33"/>
      <c r="M127" s="33"/>
      <c r="N127" s="33"/>
      <c r="O127" s="33"/>
      <c r="P127" s="33"/>
      <c r="Q127" s="33"/>
      <c r="R127" s="33"/>
      <c r="S127" s="86"/>
      <c r="U127" s="68"/>
    </row>
    <row r="128" spans="1:21" ht="30" customHeight="1" x14ac:dyDescent="0.45">
      <c r="A128" s="25" t="str">
        <f>References!D43</f>
        <v>X931</v>
      </c>
      <c r="B128" s="28"/>
      <c r="C128" s="410" t="str">
        <f>INDEX(References!$E$13:$E$51,MATCH(Worksheet!A128,References!$D$13:$D$51,0))</f>
        <v>X931 &amp; X931-P - LED Decorative Fixtures - High, Very High  - $180 each</v>
      </c>
      <c r="D128" s="410"/>
      <c r="E128" s="410"/>
      <c r="F128" s="410"/>
      <c r="G128" s="410"/>
      <c r="H128" s="410"/>
      <c r="I128" s="410"/>
      <c r="J128" s="410"/>
      <c r="K128" s="410"/>
      <c r="L128" s="410"/>
      <c r="M128" s="410"/>
      <c r="N128" s="410"/>
      <c r="O128" s="410"/>
      <c r="P128" s="410"/>
      <c r="Q128" s="410"/>
      <c r="R128" s="410"/>
      <c r="S128" s="410"/>
      <c r="T128" s="410"/>
      <c r="U128" s="410"/>
    </row>
    <row r="129" spans="1:21" ht="15" customHeight="1" x14ac:dyDescent="0.35">
      <c r="C129" s="77"/>
      <c r="D129" s="77"/>
      <c r="E129" s="77"/>
      <c r="F129" s="77"/>
      <c r="G129" s="77"/>
      <c r="H129" s="77"/>
      <c r="I129" s="77"/>
      <c r="J129" s="77"/>
      <c r="K129" s="77"/>
      <c r="L129" s="77"/>
      <c r="M129" s="77"/>
      <c r="N129" s="77"/>
      <c r="O129" s="77"/>
      <c r="P129" s="77"/>
      <c r="Q129" s="77"/>
      <c r="R129" s="77"/>
      <c r="S129" s="77"/>
      <c r="T129" s="77"/>
      <c r="U129" s="77"/>
    </row>
    <row r="130" spans="1:21" ht="30" customHeight="1" x14ac:dyDescent="0.4">
      <c r="C130" s="31"/>
      <c r="D130" s="31"/>
      <c r="E130" s="31"/>
      <c r="F130" s="36"/>
      <c r="G130" s="126" t="s">
        <v>104</v>
      </c>
      <c r="H130" s="133"/>
      <c r="I130" s="126" t="s">
        <v>103</v>
      </c>
      <c r="J130" s="126"/>
      <c r="K130" s="126" t="s">
        <v>102</v>
      </c>
      <c r="L130" s="132"/>
      <c r="M130" s="133" t="s">
        <v>216</v>
      </c>
      <c r="N130" s="133"/>
      <c r="O130" s="133" t="s">
        <v>189</v>
      </c>
      <c r="P130" s="133"/>
      <c r="Q130" s="133" t="s">
        <v>9</v>
      </c>
      <c r="R130" s="133"/>
      <c r="S130" s="133" t="s">
        <v>10</v>
      </c>
      <c r="T130" s="134"/>
      <c r="U130" s="133" t="s">
        <v>50</v>
      </c>
    </row>
    <row r="131" spans="1:21" ht="25" customHeight="1" x14ac:dyDescent="0.4">
      <c r="C131" s="31"/>
      <c r="D131" s="31"/>
      <c r="E131" s="31"/>
      <c r="F131" s="41"/>
      <c r="G131" s="128"/>
      <c r="H131" s="32"/>
      <c r="I131" s="128"/>
      <c r="J131" s="129"/>
      <c r="K131" s="128"/>
      <c r="L131" s="129"/>
      <c r="M131" s="128"/>
      <c r="N131" s="129"/>
      <c r="O131" s="128"/>
      <c r="P131" s="129"/>
      <c r="Q131" s="128"/>
      <c r="R131" s="129"/>
      <c r="S131" s="215"/>
      <c r="T131" s="130"/>
      <c r="U131" s="131" t="str">
        <f>IF(OR(G131="",I131="",K131="",M131="",O131="",Q131="",S131=""),"",IF(Calculations!I122="Incomplete","Incomplete",IF(References!$M$2=0,"Building Type Required",Calculations!I122*I131)))</f>
        <v/>
      </c>
    </row>
    <row r="132" spans="1:21" ht="25" customHeight="1" x14ac:dyDescent="0.35">
      <c r="C132" s="42"/>
      <c r="D132" s="42"/>
      <c r="E132" s="42"/>
      <c r="F132" s="30"/>
      <c r="G132" s="128"/>
      <c r="H132" s="32"/>
      <c r="I132" s="128"/>
      <c r="J132" s="129"/>
      <c r="K132" s="128"/>
      <c r="L132" s="129"/>
      <c r="M132" s="128"/>
      <c r="N132" s="129"/>
      <c r="O132" s="128"/>
      <c r="P132" s="129"/>
      <c r="Q132" s="128"/>
      <c r="R132" s="129"/>
      <c r="S132" s="215"/>
      <c r="T132" s="130"/>
      <c r="U132" s="131" t="str">
        <f>IF(OR(G132="",I132="",K132="",M132="",O132="",Q132="",S132=""),"",IF(Calculations!I123="Incomplete","Incomplete",IF(References!$M$2=0,"Building Type Required",Calculations!I123*I132)))</f>
        <v/>
      </c>
    </row>
    <row r="133" spans="1:21" ht="25" customHeight="1" x14ac:dyDescent="0.35">
      <c r="C133" s="31"/>
      <c r="D133" s="31"/>
      <c r="E133" s="31"/>
      <c r="F133" s="30"/>
      <c r="G133" s="128"/>
      <c r="H133" s="32"/>
      <c r="I133" s="128"/>
      <c r="J133" s="129"/>
      <c r="K133" s="128"/>
      <c r="L133" s="129"/>
      <c r="M133" s="128"/>
      <c r="N133" s="129"/>
      <c r="O133" s="128"/>
      <c r="P133" s="129"/>
      <c r="Q133" s="128"/>
      <c r="R133" s="129"/>
      <c r="S133" s="215"/>
      <c r="T133" s="130"/>
      <c r="U133" s="131" t="str">
        <f>IF(OR(G133="",I133="",K133="",M133="",O133="",Q133="",S133=""),"",IF(Calculations!I124="Incomplete","Incomplete",IF(References!$M$2=0,"Building Type Required",Calculations!I124*I133)))</f>
        <v/>
      </c>
    </row>
    <row r="134" spans="1:21" ht="25" customHeight="1" x14ac:dyDescent="0.35">
      <c r="C134" s="31"/>
      <c r="D134" s="31"/>
      <c r="E134" s="31"/>
      <c r="F134" s="31"/>
      <c r="G134" s="128"/>
      <c r="H134" s="32"/>
      <c r="I134" s="128"/>
      <c r="J134" s="129"/>
      <c r="K134" s="128"/>
      <c r="L134" s="129"/>
      <c r="M134" s="128"/>
      <c r="N134" s="129"/>
      <c r="O134" s="128"/>
      <c r="P134" s="129"/>
      <c r="Q134" s="128"/>
      <c r="R134" s="129"/>
      <c r="S134" s="215"/>
      <c r="T134" s="130"/>
      <c r="U134" s="131" t="str">
        <f>IF(OR(G134="",I134="",K134="",M134="",O134="",Q134="",S134=""),"",IF(Calculations!I125="Incomplete","Incomplete",IF(References!$M$2=0,"Building Type Required",Calculations!I125*I134)))</f>
        <v/>
      </c>
    </row>
    <row r="135" spans="1:21" ht="19.399999999999999" customHeight="1" x14ac:dyDescent="0.35">
      <c r="C135" s="31"/>
      <c r="D135" s="31"/>
      <c r="E135" s="31"/>
      <c r="F135" s="31"/>
      <c r="G135" s="32"/>
      <c r="H135" s="32"/>
      <c r="I135" s="33"/>
      <c r="J135" s="33"/>
      <c r="K135" s="33"/>
      <c r="L135" s="33"/>
      <c r="M135" s="33"/>
      <c r="N135" s="33"/>
      <c r="O135" s="33"/>
      <c r="P135" s="33"/>
      <c r="Q135" s="33"/>
      <c r="R135" s="33"/>
      <c r="S135" s="86"/>
      <c r="U135" s="68"/>
    </row>
    <row r="136" spans="1:21" ht="30" customHeight="1" x14ac:dyDescent="0.35">
      <c r="A136" s="25" t="str">
        <f>References!D45</f>
        <v>X932</v>
      </c>
      <c r="C136" s="410" t="str">
        <f>INDEX(References!$E$13:$E$51,MATCH(Worksheet!A136,References!$D$13:$D$51,0))</f>
        <v>X932 - LED Decorative Replacement Lamps - Low, Mid  - $60 each</v>
      </c>
      <c r="D136" s="410"/>
      <c r="E136" s="410"/>
      <c r="F136" s="410"/>
      <c r="G136" s="410"/>
      <c r="H136" s="410"/>
      <c r="I136" s="410"/>
      <c r="J136" s="410"/>
      <c r="K136" s="410"/>
      <c r="L136" s="410"/>
      <c r="M136" s="410"/>
      <c r="N136" s="410"/>
      <c r="O136" s="410"/>
      <c r="P136" s="410"/>
      <c r="Q136" s="410"/>
      <c r="R136" s="410"/>
      <c r="S136" s="410"/>
      <c r="T136" s="410"/>
      <c r="U136" s="410"/>
    </row>
    <row r="137" spans="1:21" ht="15" customHeight="1" x14ac:dyDescent="0.35">
      <c r="C137" s="77"/>
      <c r="D137" s="77"/>
      <c r="E137" s="77"/>
      <c r="F137" s="77"/>
      <c r="G137" s="77"/>
      <c r="H137" s="77"/>
      <c r="I137" s="77"/>
      <c r="J137" s="77"/>
      <c r="K137" s="77"/>
      <c r="L137" s="77"/>
      <c r="M137" s="77"/>
      <c r="N137" s="77"/>
      <c r="O137" s="77"/>
      <c r="P137" s="77"/>
      <c r="Q137" s="77"/>
      <c r="R137" s="77"/>
      <c r="S137" s="77"/>
      <c r="T137" s="77"/>
      <c r="U137" s="77"/>
    </row>
    <row r="138" spans="1:21" ht="26" x14ac:dyDescent="0.4">
      <c r="C138" s="31"/>
      <c r="D138" s="31"/>
      <c r="E138" s="31"/>
      <c r="F138" s="36"/>
      <c r="G138" s="126" t="s">
        <v>104</v>
      </c>
      <c r="H138" s="133"/>
      <c r="I138" s="126" t="s">
        <v>103</v>
      </c>
      <c r="J138" s="126"/>
      <c r="K138" s="126" t="s">
        <v>102</v>
      </c>
      <c r="L138" s="132"/>
      <c r="M138" s="133" t="s">
        <v>216</v>
      </c>
      <c r="N138" s="133"/>
      <c r="O138" s="411" t="s">
        <v>9</v>
      </c>
      <c r="P138" s="411"/>
      <c r="Q138" s="411" t="s">
        <v>9</v>
      </c>
      <c r="R138" s="133"/>
      <c r="S138" s="133" t="s">
        <v>10</v>
      </c>
      <c r="T138" s="134"/>
      <c r="U138" s="133" t="s">
        <v>50</v>
      </c>
    </row>
    <row r="139" spans="1:21" ht="19.399999999999999" customHeight="1" x14ac:dyDescent="0.4">
      <c r="C139" s="31"/>
      <c r="D139" s="31"/>
      <c r="E139" s="31"/>
      <c r="F139" s="41"/>
      <c r="G139" s="128"/>
      <c r="H139" s="32"/>
      <c r="I139" s="128"/>
      <c r="J139" s="129"/>
      <c r="K139" s="128"/>
      <c r="L139" s="129"/>
      <c r="M139" s="128"/>
      <c r="N139" s="129"/>
      <c r="O139" s="413"/>
      <c r="P139" s="413"/>
      <c r="Q139" s="413"/>
      <c r="R139" s="129"/>
      <c r="S139" s="215"/>
      <c r="T139" s="130"/>
      <c r="U139" s="131" t="str">
        <f>IF(OR(G139="",I139="",K139="",M139="",O139="",S139=""),"",IF(Calculations!I130="Incomplete","Incomplete",IF(References!$M$2=0,"Building Type Required",Calculations!I130*I139)))</f>
        <v/>
      </c>
    </row>
    <row r="140" spans="1:21" ht="25" customHeight="1" x14ac:dyDescent="0.35">
      <c r="C140" s="42"/>
      <c r="D140" s="42"/>
      <c r="E140" s="42"/>
      <c r="F140" s="30"/>
      <c r="G140" s="128"/>
      <c r="H140" s="32"/>
      <c r="I140" s="128"/>
      <c r="J140" s="129"/>
      <c r="K140" s="128"/>
      <c r="L140" s="129"/>
      <c r="M140" s="128"/>
      <c r="N140" s="129"/>
      <c r="O140" s="415"/>
      <c r="P140" s="415"/>
      <c r="Q140" s="415"/>
      <c r="R140" s="129"/>
      <c r="S140" s="215"/>
      <c r="T140" s="130"/>
      <c r="U140" s="131" t="str">
        <f>IF(OR(G140="",I140="",K140="",M140="",O140="",S140=""),"",IF(Calculations!I131="Incomplete","Incomplete",IF(References!$M$2=0,"Building Type Required",Calculations!I131*I140)))</f>
        <v/>
      </c>
    </row>
    <row r="141" spans="1:21" ht="25" customHeight="1" x14ac:dyDescent="0.35">
      <c r="C141" s="31"/>
      <c r="D141" s="31"/>
      <c r="E141" s="31"/>
      <c r="F141" s="30"/>
      <c r="G141" s="128"/>
      <c r="H141" s="32"/>
      <c r="I141" s="128"/>
      <c r="J141" s="129"/>
      <c r="K141" s="128"/>
      <c r="L141" s="129"/>
      <c r="M141" s="128"/>
      <c r="N141" s="129"/>
      <c r="O141" s="415"/>
      <c r="P141" s="415"/>
      <c r="Q141" s="415"/>
      <c r="R141" s="129"/>
      <c r="S141" s="215"/>
      <c r="T141" s="130"/>
      <c r="U141" s="131" t="str">
        <f>IF(OR(G141="",I141="",K141="",M141="",O141="",S141=""),"",IF(Calculations!I132="Incomplete","Incomplete",IF(References!$M$2=0,"Building Type Required",Calculations!I132*I141)))</f>
        <v/>
      </c>
    </row>
    <row r="142" spans="1:21" ht="25" customHeight="1" x14ac:dyDescent="0.35">
      <c r="C142" s="31"/>
      <c r="D142" s="31"/>
      <c r="E142" s="31"/>
      <c r="F142" s="31"/>
      <c r="G142" s="128"/>
      <c r="H142" s="32"/>
      <c r="I142" s="128"/>
      <c r="J142" s="129"/>
      <c r="K142" s="128"/>
      <c r="L142" s="129"/>
      <c r="M142" s="128"/>
      <c r="N142" s="129"/>
      <c r="O142" s="415"/>
      <c r="P142" s="415"/>
      <c r="Q142" s="415"/>
      <c r="R142" s="129"/>
      <c r="S142" s="215"/>
      <c r="T142" s="130"/>
      <c r="U142" s="131" t="str">
        <f>IF(OR(G142="",I142="",K142="",M142="",O142="",S142=""),"",IF(Calculations!I133="Incomplete","Incomplete",IF(References!$M$2=0,"Building Type Required",Calculations!I133*I142)))</f>
        <v/>
      </c>
    </row>
    <row r="143" spans="1:21" ht="20.149999999999999" customHeight="1" x14ac:dyDescent="0.35">
      <c r="C143" s="31"/>
      <c r="D143" s="31"/>
      <c r="E143" s="31"/>
      <c r="F143" s="31"/>
      <c r="G143" s="32"/>
      <c r="H143" s="32"/>
      <c r="I143" s="33"/>
      <c r="J143" s="33"/>
      <c r="K143" s="33"/>
      <c r="L143" s="33"/>
      <c r="M143" s="33"/>
      <c r="N143" s="33"/>
      <c r="O143" s="33"/>
      <c r="P143" s="33"/>
      <c r="Q143" s="33"/>
      <c r="R143" s="33"/>
      <c r="S143" s="86"/>
      <c r="U143" s="68"/>
    </row>
    <row r="144" spans="1:21" ht="30" customHeight="1" x14ac:dyDescent="0.35">
      <c r="A144" s="25" t="str">
        <f>References!D47</f>
        <v>X933</v>
      </c>
      <c r="C144" s="410" t="str">
        <f>INDEX(References!$E$13:$E$51,MATCH(Worksheet!A144,References!$D$13:$D$51,0))</f>
        <v>X933 - LED Decorative Replacement Lamps - High, Very High - $130 each</v>
      </c>
      <c r="D144" s="410"/>
      <c r="E144" s="410"/>
      <c r="F144" s="410"/>
      <c r="G144" s="410"/>
      <c r="H144" s="410"/>
      <c r="I144" s="410"/>
      <c r="J144" s="410"/>
      <c r="K144" s="410"/>
      <c r="L144" s="410"/>
      <c r="M144" s="410"/>
      <c r="N144" s="410"/>
      <c r="O144" s="410"/>
      <c r="P144" s="410"/>
      <c r="Q144" s="410"/>
      <c r="R144" s="410"/>
      <c r="S144" s="410"/>
      <c r="T144" s="410"/>
      <c r="U144" s="410"/>
    </row>
    <row r="145" spans="1:21" ht="15" customHeight="1" x14ac:dyDescent="0.35">
      <c r="C145" s="77"/>
      <c r="D145" s="77"/>
      <c r="E145" s="77"/>
      <c r="F145" s="77"/>
      <c r="G145" s="77"/>
      <c r="H145" s="77"/>
      <c r="I145" s="77"/>
      <c r="J145" s="77"/>
      <c r="K145" s="77"/>
      <c r="L145" s="77"/>
      <c r="M145" s="77"/>
      <c r="N145" s="77"/>
      <c r="O145" s="77"/>
      <c r="P145" s="77"/>
      <c r="Q145" s="77"/>
      <c r="R145" s="77"/>
      <c r="S145" s="77"/>
      <c r="T145" s="77"/>
      <c r="U145" s="77"/>
    </row>
    <row r="146" spans="1:21" ht="27.65" customHeight="1" x14ac:dyDescent="0.4">
      <c r="C146" s="31"/>
      <c r="D146" s="31"/>
      <c r="E146" s="31"/>
      <c r="F146" s="36"/>
      <c r="G146" s="126" t="s">
        <v>104</v>
      </c>
      <c r="H146" s="133"/>
      <c r="I146" s="126" t="s">
        <v>103</v>
      </c>
      <c r="J146" s="126"/>
      <c r="K146" s="126" t="s">
        <v>102</v>
      </c>
      <c r="L146" s="132"/>
      <c r="M146" s="133" t="s">
        <v>216</v>
      </c>
      <c r="N146" s="133"/>
      <c r="O146" s="411" t="s">
        <v>9</v>
      </c>
      <c r="P146" s="411"/>
      <c r="Q146" s="411" t="s">
        <v>9</v>
      </c>
      <c r="R146" s="133"/>
      <c r="S146" s="133" t="s">
        <v>10</v>
      </c>
      <c r="T146" s="134"/>
      <c r="U146" s="133" t="s">
        <v>50</v>
      </c>
    </row>
    <row r="147" spans="1:21" ht="19.399999999999999" customHeight="1" x14ac:dyDescent="0.4">
      <c r="C147" s="31"/>
      <c r="D147" s="31"/>
      <c r="E147" s="31"/>
      <c r="F147" s="41"/>
      <c r="G147" s="128"/>
      <c r="H147" s="32"/>
      <c r="I147" s="128"/>
      <c r="J147" s="129"/>
      <c r="K147" s="128"/>
      <c r="L147" s="129"/>
      <c r="M147" s="128"/>
      <c r="N147" s="129"/>
      <c r="O147" s="413"/>
      <c r="P147" s="413"/>
      <c r="Q147" s="413"/>
      <c r="R147" s="129"/>
      <c r="S147" s="215"/>
      <c r="T147" s="130"/>
      <c r="U147" s="131" t="str">
        <f>IF(OR(G147="",I147="",K147="",M147="",O147="",S147=""),"",IF(Calculations!I138="Incomplete","Incomplete",IF(References!$M$2=0,"Building Type Required",Calculations!I138*I147)))</f>
        <v/>
      </c>
    </row>
    <row r="148" spans="1:21" ht="25" customHeight="1" x14ac:dyDescent="0.35">
      <c r="C148" s="42"/>
      <c r="D148" s="42"/>
      <c r="E148" s="42"/>
      <c r="F148" s="30"/>
      <c r="G148" s="128"/>
      <c r="H148" s="32"/>
      <c r="I148" s="128"/>
      <c r="J148" s="129"/>
      <c r="K148" s="128"/>
      <c r="L148" s="129"/>
      <c r="M148" s="128"/>
      <c r="N148" s="129"/>
      <c r="O148" s="415"/>
      <c r="P148" s="415"/>
      <c r="Q148" s="415"/>
      <c r="R148" s="129"/>
      <c r="S148" s="215"/>
      <c r="T148" s="130"/>
      <c r="U148" s="131" t="str">
        <f>IF(OR(G148="",I148="",K148="",M148="",O148="",S148=""),"",IF(Calculations!I139="Incomplete","Incomplete",IF(References!$M$2=0,"Building Type Required",Calculations!I139*I148)))</f>
        <v/>
      </c>
    </row>
    <row r="149" spans="1:21" ht="25" customHeight="1" x14ac:dyDescent="0.35">
      <c r="C149" s="31"/>
      <c r="D149" s="31"/>
      <c r="E149" s="31"/>
      <c r="F149" s="30"/>
      <c r="G149" s="128"/>
      <c r="H149" s="32"/>
      <c r="I149" s="128"/>
      <c r="J149" s="129"/>
      <c r="K149" s="128"/>
      <c r="L149" s="129"/>
      <c r="M149" s="128"/>
      <c r="N149" s="129"/>
      <c r="O149" s="415"/>
      <c r="P149" s="415"/>
      <c r="Q149" s="415"/>
      <c r="R149" s="129"/>
      <c r="S149" s="215"/>
      <c r="T149" s="130"/>
      <c r="U149" s="131" t="str">
        <f>IF(OR(G149="",I149="",K149="",M149="",O149="",S149=""),"",IF(Calculations!I140="Incomplete","Incomplete",IF(References!$M$2=0,"Building Type Required",Calculations!I140*I149)))</f>
        <v/>
      </c>
    </row>
    <row r="150" spans="1:21" ht="25" customHeight="1" x14ac:dyDescent="0.35">
      <c r="C150" s="31"/>
      <c r="D150" s="31"/>
      <c r="E150" s="31"/>
      <c r="F150" s="31"/>
      <c r="G150" s="128"/>
      <c r="H150" s="32"/>
      <c r="I150" s="128"/>
      <c r="J150" s="129"/>
      <c r="K150" s="128"/>
      <c r="L150" s="129"/>
      <c r="M150" s="128"/>
      <c r="N150" s="129"/>
      <c r="O150" s="415"/>
      <c r="P150" s="415"/>
      <c r="Q150" s="415"/>
      <c r="R150" s="129"/>
      <c r="S150" s="215"/>
      <c r="T150" s="130"/>
      <c r="U150" s="131" t="str">
        <f>IF(OR(G150="",I150="",K150="",M150="",O150="",S150=""),"",IF(Calculations!I141="Incomplete","Incomplete",IF(References!$M$2=0,"Building Type Required",Calculations!I141*I150)))</f>
        <v/>
      </c>
    </row>
    <row r="151" spans="1:21" ht="20.149999999999999" customHeight="1" x14ac:dyDescent="0.35">
      <c r="C151" s="31"/>
      <c r="D151" s="31"/>
      <c r="E151" s="31"/>
      <c r="F151" s="31"/>
      <c r="G151" s="32"/>
      <c r="H151" s="32"/>
      <c r="I151" s="33"/>
      <c r="J151" s="33"/>
      <c r="K151" s="33"/>
      <c r="L151" s="33"/>
      <c r="M151" s="33"/>
      <c r="N151" s="33"/>
      <c r="O151" s="33"/>
      <c r="P151" s="33"/>
      <c r="Q151" s="33"/>
      <c r="R151" s="33"/>
      <c r="S151" s="86"/>
      <c r="U151" s="68"/>
    </row>
    <row r="152" spans="1:21" ht="30" customHeight="1" x14ac:dyDescent="0.35">
      <c r="A152" s="25" t="str">
        <f>References!D49</f>
        <v>X934</v>
      </c>
      <c r="C152" s="410" t="str">
        <f>INDEX(References!$E$13:$E$51,MATCH(Worksheet!A152,References!$D$13:$D$51,0))</f>
        <v>X934 &amp; X934-P - LED Decorative Retrofit Kits - Low, Mid  - $80 each</v>
      </c>
      <c r="D152" s="410"/>
      <c r="E152" s="410"/>
      <c r="F152" s="410"/>
      <c r="G152" s="410"/>
      <c r="H152" s="410"/>
      <c r="I152" s="410"/>
      <c r="J152" s="410"/>
      <c r="K152" s="410"/>
      <c r="L152" s="410"/>
      <c r="M152" s="410"/>
      <c r="N152" s="410"/>
      <c r="O152" s="410"/>
      <c r="P152" s="410"/>
      <c r="Q152" s="410"/>
      <c r="R152" s="410"/>
      <c r="S152" s="410"/>
      <c r="T152" s="410"/>
      <c r="U152" s="410"/>
    </row>
    <row r="153" spans="1:21" ht="15" customHeight="1" x14ac:dyDescent="0.35">
      <c r="C153" s="77"/>
      <c r="D153" s="77"/>
      <c r="E153" s="77"/>
      <c r="F153" s="77"/>
      <c r="G153" s="77"/>
      <c r="H153" s="77"/>
      <c r="I153" s="77"/>
      <c r="J153" s="77"/>
      <c r="K153" s="77"/>
      <c r="L153" s="77"/>
      <c r="M153" s="77"/>
      <c r="N153" s="77"/>
      <c r="O153" s="77"/>
      <c r="P153" s="77"/>
      <c r="Q153" s="77"/>
      <c r="R153" s="77"/>
      <c r="S153" s="77"/>
      <c r="T153" s="77"/>
      <c r="U153" s="77"/>
    </row>
    <row r="154" spans="1:21" ht="27.65" customHeight="1" x14ac:dyDescent="0.45">
      <c r="B154" s="28"/>
      <c r="C154" s="31"/>
      <c r="D154" s="31"/>
      <c r="E154" s="31"/>
      <c r="F154" s="36"/>
      <c r="G154" s="126" t="s">
        <v>104</v>
      </c>
      <c r="H154" s="133"/>
      <c r="I154" s="126" t="s">
        <v>103</v>
      </c>
      <c r="J154" s="126"/>
      <c r="K154" s="126" t="s">
        <v>102</v>
      </c>
      <c r="L154" s="132"/>
      <c r="M154" s="133" t="s">
        <v>216</v>
      </c>
      <c r="N154" s="133"/>
      <c r="O154" s="133" t="s">
        <v>189</v>
      </c>
      <c r="P154" s="133"/>
      <c r="Q154" s="133" t="s">
        <v>9</v>
      </c>
      <c r="R154" s="133"/>
      <c r="S154" s="133" t="s">
        <v>10</v>
      </c>
      <c r="T154" s="134"/>
      <c r="U154" s="133" t="s">
        <v>50</v>
      </c>
    </row>
    <row r="155" spans="1:21" ht="19.399999999999999" customHeight="1" x14ac:dyDescent="0.45">
      <c r="B155" s="28"/>
      <c r="C155" s="31"/>
      <c r="D155" s="31"/>
      <c r="E155" s="31"/>
      <c r="F155" s="41"/>
      <c r="G155" s="128"/>
      <c r="H155" s="32"/>
      <c r="I155" s="128"/>
      <c r="J155" s="129"/>
      <c r="K155" s="128"/>
      <c r="L155" s="129"/>
      <c r="M155" s="128"/>
      <c r="N155" s="129"/>
      <c r="O155" s="128"/>
      <c r="P155" s="129"/>
      <c r="Q155" s="128"/>
      <c r="R155" s="129"/>
      <c r="S155" s="215"/>
      <c r="T155" s="130"/>
      <c r="U155" s="131" t="str">
        <f>IF(OR(G155="",I155="",K155="",M155="",O155="",Q155="",S155=""),"",IF(Calculations!I146="Incomplete","Incomplete",IF(References!$M$2=0,"Building Type Required",Calculations!I146*I155)))</f>
        <v/>
      </c>
    </row>
    <row r="156" spans="1:21" ht="25" customHeight="1" x14ac:dyDescent="0.35">
      <c r="C156" s="42"/>
      <c r="D156" s="42"/>
      <c r="E156" s="42"/>
      <c r="F156" s="30"/>
      <c r="G156" s="128"/>
      <c r="H156" s="32"/>
      <c r="I156" s="128"/>
      <c r="J156" s="129"/>
      <c r="K156" s="128"/>
      <c r="L156" s="129"/>
      <c r="M156" s="128"/>
      <c r="N156" s="129"/>
      <c r="O156" s="128"/>
      <c r="P156" s="129"/>
      <c r="Q156" s="128"/>
      <c r="R156" s="129"/>
      <c r="S156" s="215"/>
      <c r="T156" s="130"/>
      <c r="U156" s="131" t="str">
        <f>IF(OR(G156="",I156="",K156="",M156="",O156="",Q156="",S156=""),"",IF(Calculations!I147="Incomplete","Incomplete",IF(References!$M$2=0,"Building Type Required",Calculations!I147*I156)))</f>
        <v/>
      </c>
    </row>
    <row r="157" spans="1:21" ht="25" customHeight="1" x14ac:dyDescent="0.35">
      <c r="C157" s="31"/>
      <c r="D157" s="31"/>
      <c r="E157" s="31"/>
      <c r="F157" s="30"/>
      <c r="G157" s="128"/>
      <c r="H157" s="32"/>
      <c r="I157" s="128"/>
      <c r="J157" s="129"/>
      <c r="K157" s="128"/>
      <c r="L157" s="129"/>
      <c r="M157" s="128"/>
      <c r="N157" s="129"/>
      <c r="O157" s="128"/>
      <c r="P157" s="129"/>
      <c r="Q157" s="128"/>
      <c r="R157" s="129"/>
      <c r="S157" s="215"/>
      <c r="T157" s="130"/>
      <c r="U157" s="131" t="str">
        <f>IF(OR(G157="",I157="",K157="",M157="",O157="",Q157="",S157=""),"",IF(Calculations!I148="Incomplete","Incomplete",IF(References!$M$2=0,"Building Type Required",Calculations!I148*I157)))</f>
        <v/>
      </c>
    </row>
    <row r="158" spans="1:21" ht="25" customHeight="1" x14ac:dyDescent="0.35">
      <c r="C158" s="31"/>
      <c r="D158" s="31"/>
      <c r="E158" s="31"/>
      <c r="F158" s="31"/>
      <c r="G158" s="128"/>
      <c r="H158" s="32"/>
      <c r="I158" s="128"/>
      <c r="J158" s="129"/>
      <c r="K158" s="128"/>
      <c r="L158" s="129"/>
      <c r="M158" s="128"/>
      <c r="N158" s="129"/>
      <c r="O158" s="128"/>
      <c r="P158" s="129"/>
      <c r="Q158" s="128"/>
      <c r="R158" s="129"/>
      <c r="S158" s="215"/>
      <c r="T158" s="130"/>
      <c r="U158" s="131" t="str">
        <f>IF(OR(G158="",I158="",K158="",M158="",O158="",Q158="",S158=""),"",IF(Calculations!I149="Incomplete","Incomplete",IF(References!$M$2=0,"Building Type Required",Calculations!I149*I158)))</f>
        <v/>
      </c>
    </row>
    <row r="159" spans="1:21" ht="20.149999999999999" customHeight="1" x14ac:dyDescent="0.35">
      <c r="C159" s="31"/>
      <c r="D159" s="31"/>
      <c r="E159" s="31"/>
      <c r="F159" s="31"/>
      <c r="G159" s="32"/>
      <c r="H159" s="32"/>
      <c r="I159" s="33"/>
      <c r="J159" s="33"/>
      <c r="K159" s="33"/>
      <c r="L159" s="33"/>
      <c r="M159" s="33"/>
      <c r="N159" s="33"/>
      <c r="O159" s="33"/>
      <c r="P159" s="33"/>
      <c r="Q159" s="33"/>
      <c r="R159" s="33"/>
      <c r="S159" s="86"/>
      <c r="U159" s="68"/>
    </row>
    <row r="160" spans="1:21" ht="30" customHeight="1" x14ac:dyDescent="0.35">
      <c r="A160" s="25" t="str">
        <f>References!D51</f>
        <v>X935</v>
      </c>
      <c r="C160" s="410" t="str">
        <f>INDEX(References!$E$13:$E$51,MATCH(Worksheet!A160,References!$D$13:$D$51,0))</f>
        <v>X935 &amp; X935-P - LED Decorative Retrofit Kits - High, Very High  - $170 each</v>
      </c>
      <c r="D160" s="410"/>
      <c r="E160" s="410"/>
      <c r="F160" s="410"/>
      <c r="G160" s="410"/>
      <c r="H160" s="410"/>
      <c r="I160" s="410"/>
      <c r="J160" s="410"/>
      <c r="K160" s="410"/>
      <c r="L160" s="410"/>
      <c r="M160" s="410"/>
      <c r="N160" s="410"/>
      <c r="O160" s="410"/>
      <c r="P160" s="410"/>
      <c r="Q160" s="410"/>
      <c r="R160" s="410"/>
      <c r="S160" s="410"/>
      <c r="T160" s="410"/>
      <c r="U160" s="410"/>
    </row>
    <row r="161" spans="1:21" ht="15" customHeight="1" x14ac:dyDescent="0.35">
      <c r="C161" s="77"/>
      <c r="D161" s="77"/>
      <c r="E161" s="77"/>
      <c r="F161" s="77"/>
      <c r="G161" s="77"/>
      <c r="H161" s="77"/>
      <c r="I161" s="77"/>
      <c r="J161" s="77"/>
      <c r="K161" s="77"/>
      <c r="L161" s="77"/>
      <c r="M161" s="77"/>
      <c r="N161" s="77"/>
      <c r="O161" s="77"/>
      <c r="P161" s="77"/>
      <c r="Q161" s="77"/>
      <c r="R161" s="77"/>
      <c r="S161" s="77"/>
      <c r="T161" s="77"/>
      <c r="U161" s="77"/>
    </row>
    <row r="162" spans="1:21" ht="27.65" customHeight="1" x14ac:dyDescent="0.4">
      <c r="C162" s="31"/>
      <c r="D162" s="31"/>
      <c r="E162" s="31"/>
      <c r="F162" s="36"/>
      <c r="G162" s="126" t="s">
        <v>104</v>
      </c>
      <c r="H162" s="133"/>
      <c r="I162" s="126" t="s">
        <v>103</v>
      </c>
      <c r="J162" s="126"/>
      <c r="K162" s="126" t="s">
        <v>102</v>
      </c>
      <c r="L162" s="132"/>
      <c r="M162" s="133" t="s">
        <v>216</v>
      </c>
      <c r="N162" s="133"/>
      <c r="O162" s="133" t="s">
        <v>189</v>
      </c>
      <c r="P162" s="133"/>
      <c r="Q162" s="133" t="s">
        <v>9</v>
      </c>
      <c r="R162" s="133"/>
      <c r="S162" s="133" t="s">
        <v>10</v>
      </c>
      <c r="T162" s="134"/>
      <c r="U162" s="133" t="s">
        <v>50</v>
      </c>
    </row>
    <row r="163" spans="1:21" ht="19.399999999999999" customHeight="1" x14ac:dyDescent="0.4">
      <c r="C163" s="31"/>
      <c r="D163" s="31"/>
      <c r="E163" s="31"/>
      <c r="F163" s="41"/>
      <c r="G163" s="128"/>
      <c r="H163" s="32"/>
      <c r="I163" s="128"/>
      <c r="J163" s="129"/>
      <c r="K163" s="128"/>
      <c r="L163" s="129"/>
      <c r="M163" s="128"/>
      <c r="N163" s="129"/>
      <c r="O163" s="128"/>
      <c r="P163" s="129"/>
      <c r="Q163" s="128"/>
      <c r="R163" s="129"/>
      <c r="S163" s="215"/>
      <c r="T163" s="130"/>
      <c r="U163" s="131" t="str">
        <f>IF(OR(G163="",I163="",K163="",M163="",O163="",Q163="",S163=""),"",IF(Calculations!I154="Incomplete","Incomplete",IF(References!$M$2=0,"Building Type Required",Calculations!I154*I163)))</f>
        <v/>
      </c>
    </row>
    <row r="164" spans="1:21" ht="25" customHeight="1" x14ac:dyDescent="0.35">
      <c r="C164" s="42"/>
      <c r="D164" s="42"/>
      <c r="E164" s="42"/>
      <c r="F164" s="30"/>
      <c r="G164" s="128"/>
      <c r="H164" s="32"/>
      <c r="I164" s="128"/>
      <c r="J164" s="129"/>
      <c r="K164" s="128"/>
      <c r="L164" s="129"/>
      <c r="M164" s="128"/>
      <c r="N164" s="129"/>
      <c r="O164" s="128"/>
      <c r="P164" s="129"/>
      <c r="Q164" s="128"/>
      <c r="R164" s="129"/>
      <c r="S164" s="215"/>
      <c r="T164" s="130"/>
      <c r="U164" s="131" t="str">
        <f>IF(OR(G164="",I164="",K164="",M164="",O164="",Q164="",S164=""),"",IF(Calculations!I155="Incomplete","Incomplete",IF(References!$M$2=0,"Building Type Required",Calculations!I155*I164)))</f>
        <v/>
      </c>
    </row>
    <row r="165" spans="1:21" ht="25" customHeight="1" x14ac:dyDescent="0.35">
      <c r="C165" s="31"/>
      <c r="D165" s="31"/>
      <c r="E165" s="31"/>
      <c r="F165" s="30"/>
      <c r="G165" s="128"/>
      <c r="H165" s="32"/>
      <c r="I165" s="128"/>
      <c r="J165" s="129"/>
      <c r="K165" s="128"/>
      <c r="L165" s="129"/>
      <c r="M165" s="128"/>
      <c r="N165" s="129"/>
      <c r="O165" s="128"/>
      <c r="P165" s="129"/>
      <c r="Q165" s="128"/>
      <c r="R165" s="129"/>
      <c r="S165" s="215"/>
      <c r="T165" s="130"/>
      <c r="U165" s="131" t="str">
        <f>IF(OR(G165="",I165="",K165="",M165="",O165="",Q165="",S165=""),"",IF(Calculations!I156="Incomplete","Incomplete",IF(References!$M$2=0,"Building Type Required",Calculations!I156*I165)))</f>
        <v/>
      </c>
    </row>
    <row r="166" spans="1:21" ht="25" customHeight="1" x14ac:dyDescent="0.35">
      <c r="C166" s="31"/>
      <c r="D166" s="31"/>
      <c r="E166" s="31"/>
      <c r="F166" s="31"/>
      <c r="G166" s="128"/>
      <c r="H166" s="32"/>
      <c r="I166" s="128"/>
      <c r="J166" s="129"/>
      <c r="K166" s="128"/>
      <c r="L166" s="129"/>
      <c r="M166" s="128"/>
      <c r="N166" s="129"/>
      <c r="O166" s="128"/>
      <c r="P166" s="129"/>
      <c r="Q166" s="128"/>
      <c r="R166" s="129"/>
      <c r="S166" s="215"/>
      <c r="T166" s="130"/>
      <c r="U166" s="131" t="str">
        <f>IF(OR(G166="",I166="",K166="",M166="",O166="",Q166="",S166=""),"",IF(Calculations!I157="Incomplete","Incomplete",IF(References!$M$2=0,"Building Type Required",Calculations!I157*I166)))</f>
        <v/>
      </c>
    </row>
    <row r="167" spans="1:21" ht="20.149999999999999" customHeight="1" x14ac:dyDescent="0.35">
      <c r="C167" s="31"/>
      <c r="D167" s="31"/>
      <c r="E167" s="31"/>
      <c r="F167" s="31"/>
      <c r="G167" s="32"/>
      <c r="H167" s="32"/>
      <c r="I167" s="33"/>
      <c r="J167" s="33"/>
      <c r="K167" s="33"/>
      <c r="L167" s="33"/>
      <c r="M167" s="33"/>
      <c r="N167" s="33"/>
      <c r="O167" s="33"/>
      <c r="P167" s="33"/>
      <c r="Q167" s="33"/>
      <c r="R167" s="33"/>
      <c r="S167" s="86"/>
      <c r="U167" s="68"/>
    </row>
    <row r="168" spans="1:21" ht="30" customHeight="1" x14ac:dyDescent="0.35">
      <c r="A168" s="25" t="s">
        <v>524</v>
      </c>
      <c r="C168" s="410" t="str">
        <f>INDEX(References!$E$13:$E$55,MATCH(Worksheet!A168,References!$D$13:$D$55,0))</f>
        <v>X940 - LED Vapor Tight Replacement Tubes - $5 each</v>
      </c>
      <c r="D168" s="410"/>
      <c r="E168" s="410"/>
      <c r="F168" s="410"/>
      <c r="G168" s="410"/>
      <c r="H168" s="410"/>
      <c r="I168" s="410"/>
      <c r="J168" s="410"/>
      <c r="K168" s="410"/>
      <c r="L168" s="410"/>
      <c r="M168" s="410"/>
      <c r="N168" s="410"/>
      <c r="O168" s="410"/>
      <c r="P168" s="410"/>
      <c r="Q168" s="410"/>
      <c r="R168" s="410"/>
      <c r="S168" s="410"/>
      <c r="T168" s="410"/>
      <c r="U168" s="410"/>
    </row>
    <row r="169" spans="1:21" ht="15" customHeight="1" x14ac:dyDescent="0.35">
      <c r="C169" s="77"/>
      <c r="D169" s="77"/>
      <c r="E169" s="77"/>
      <c r="F169" s="77"/>
      <c r="G169" s="77"/>
      <c r="H169" s="77"/>
      <c r="I169" s="77"/>
      <c r="J169" s="77"/>
      <c r="K169" s="77"/>
      <c r="L169" s="77"/>
      <c r="M169" s="77"/>
      <c r="N169" s="77"/>
      <c r="O169" s="77"/>
      <c r="P169" s="77"/>
      <c r="Q169" s="77"/>
      <c r="R169" s="77"/>
      <c r="S169" s="77"/>
      <c r="T169" s="77"/>
      <c r="U169" s="77"/>
    </row>
    <row r="170" spans="1:21" ht="27.65" customHeight="1" x14ac:dyDescent="0.4">
      <c r="C170" s="31"/>
      <c r="D170" s="31"/>
      <c r="E170" s="31"/>
      <c r="F170" s="36"/>
      <c r="G170" s="126" t="s">
        <v>104</v>
      </c>
      <c r="H170" s="133"/>
      <c r="I170" s="126" t="s">
        <v>103</v>
      </c>
      <c r="J170" s="126"/>
      <c r="K170" s="126" t="s">
        <v>102</v>
      </c>
      <c r="L170" s="132"/>
      <c r="M170" s="133" t="s">
        <v>216</v>
      </c>
      <c r="N170" s="133"/>
      <c r="O170" s="133" t="s">
        <v>189</v>
      </c>
      <c r="P170" s="133"/>
      <c r="Q170" s="133" t="s">
        <v>9</v>
      </c>
      <c r="R170" s="133"/>
      <c r="S170" s="133" t="s">
        <v>10</v>
      </c>
      <c r="T170" s="134"/>
      <c r="U170" s="133" t="s">
        <v>50</v>
      </c>
    </row>
    <row r="171" spans="1:21" ht="19.399999999999999" customHeight="1" x14ac:dyDescent="0.4">
      <c r="C171" s="31"/>
      <c r="D171" s="31"/>
      <c r="E171" s="31"/>
      <c r="F171" s="41"/>
      <c r="G171" s="128"/>
      <c r="H171" s="32"/>
      <c r="I171" s="128"/>
      <c r="J171" s="129"/>
      <c r="K171" s="128"/>
      <c r="L171" s="129"/>
      <c r="M171" s="128"/>
      <c r="N171" s="129"/>
      <c r="O171" s="128"/>
      <c r="P171" s="129"/>
      <c r="Q171" s="128"/>
      <c r="R171" s="129"/>
      <c r="S171" s="215"/>
      <c r="T171" s="130"/>
      <c r="U171" s="131" t="str">
        <f>IF(OR(G171="",I171="",K171="",M171="",O171="",Q171="",S171=""),"",IF(Calculations!I162="Incomplete","Incomplete",IF(References!$M$2=0,"Building Type Required",Calculations!I162*I171)))</f>
        <v/>
      </c>
    </row>
    <row r="172" spans="1:21" ht="25" customHeight="1" x14ac:dyDescent="0.35">
      <c r="C172" s="42"/>
      <c r="D172" s="42"/>
      <c r="E172" s="42"/>
      <c r="F172" s="30"/>
      <c r="G172" s="128"/>
      <c r="H172" s="32"/>
      <c r="I172" s="128"/>
      <c r="J172" s="129"/>
      <c r="K172" s="128"/>
      <c r="L172" s="129"/>
      <c r="M172" s="128"/>
      <c r="N172" s="129"/>
      <c r="O172" s="128"/>
      <c r="P172" s="129"/>
      <c r="Q172" s="128"/>
      <c r="R172" s="129"/>
      <c r="S172" s="215"/>
      <c r="T172" s="130"/>
      <c r="U172" s="131" t="str">
        <f>IF(OR(G172="",I172="",K172="",M172="",O172="",Q172="",S172=""),"",IF(Calculations!I163="Incomplete","Incomplete",IF(References!$M$2=0,"Building Type Required",Calculations!I163*I172)))</f>
        <v/>
      </c>
    </row>
    <row r="173" spans="1:21" ht="25" customHeight="1" x14ac:dyDescent="0.35">
      <c r="C173" s="31"/>
      <c r="D173" s="31"/>
      <c r="E173" s="31"/>
      <c r="F173"/>
      <c r="G173" s="128"/>
      <c r="H173" s="32"/>
      <c r="I173" s="128"/>
      <c r="J173" s="129"/>
      <c r="K173" s="128"/>
      <c r="L173" s="129"/>
      <c r="M173" s="128"/>
      <c r="N173" s="129"/>
      <c r="O173" s="128"/>
      <c r="P173" s="129"/>
      <c r="Q173" s="128"/>
      <c r="R173" s="129"/>
      <c r="S173" s="215"/>
      <c r="T173" s="130"/>
      <c r="U173" s="131" t="str">
        <f>IF(OR(G173="",I173="",K173="",M173="",O173="",Q173="",S173=""),"",IF(Calculations!I164="Incomplete","Incomplete",IF(References!$M$2=0,"Building Type Required",Calculations!I164*I173)))</f>
        <v/>
      </c>
    </row>
    <row r="174" spans="1:21" ht="25" customHeight="1" x14ac:dyDescent="0.35">
      <c r="C174" s="31"/>
      <c r="D174" s="31"/>
      <c r="E174" s="31"/>
      <c r="F174" s="31"/>
      <c r="G174" s="128"/>
      <c r="H174" s="32"/>
      <c r="I174" s="128"/>
      <c r="J174" s="129"/>
      <c r="K174" s="128"/>
      <c r="L174" s="129"/>
      <c r="M174" s="128"/>
      <c r="N174" s="129"/>
      <c r="O174" s="128"/>
      <c r="P174" s="129"/>
      <c r="Q174" s="128"/>
      <c r="R174" s="129"/>
      <c r="S174" s="215"/>
      <c r="T174" s="130"/>
      <c r="U174" s="131" t="str">
        <f>IF(OR(G174="",I174="",K174="",M174="",O174="",Q174="",S174=""),"",IF(Calculations!I165="Incomplete","Incomplete",IF(References!$M$2=0,"Building Type Required",Calculations!I165*I174)))</f>
        <v/>
      </c>
    </row>
    <row r="175" spans="1:21" ht="22.5" customHeight="1" x14ac:dyDescent="0.35">
      <c r="C175" s="31"/>
      <c r="D175" s="31"/>
      <c r="F175" s="336"/>
      <c r="G175" s="336"/>
      <c r="H175" s="336"/>
      <c r="I175" s="336"/>
      <c r="J175" s="46"/>
      <c r="K175" s="135"/>
      <c r="L175" s="129"/>
      <c r="M175" s="129"/>
      <c r="N175" s="129"/>
      <c r="O175" s="335"/>
      <c r="P175" s="335"/>
      <c r="Q175" s="335"/>
      <c r="R175" s="129"/>
      <c r="S175" s="319"/>
      <c r="T175" s="130"/>
      <c r="U175" s="229"/>
    </row>
    <row r="176" spans="1:21" ht="30" customHeight="1" x14ac:dyDescent="0.35">
      <c r="A176" s="25" t="s">
        <v>525</v>
      </c>
      <c r="C176" s="410" t="str">
        <f>INDEX(References!$E$13:$E$55,MATCH(Worksheet!A176,References!$D$13:$D$55,0))</f>
        <v>X945 - LED Downlight Fixtures - $35 each</v>
      </c>
      <c r="D176" s="410"/>
      <c r="E176" s="410"/>
      <c r="F176" s="410"/>
      <c r="G176" s="410"/>
      <c r="H176" s="410"/>
      <c r="I176" s="410"/>
      <c r="J176" s="410"/>
      <c r="K176" s="410"/>
      <c r="L176" s="410"/>
      <c r="M176" s="410"/>
      <c r="N176" s="410"/>
      <c r="O176" s="410"/>
      <c r="P176" s="410"/>
      <c r="Q176" s="410"/>
      <c r="R176" s="410"/>
      <c r="S176" s="410"/>
      <c r="T176" s="410"/>
      <c r="U176" s="410"/>
    </row>
    <row r="177" spans="1:21" ht="15" customHeight="1" x14ac:dyDescent="0.35">
      <c r="C177" s="77"/>
      <c r="D177" s="77"/>
      <c r="E177" s="77"/>
      <c r="F177" s="77"/>
      <c r="G177" s="77"/>
      <c r="H177" s="77"/>
      <c r="I177" s="77"/>
      <c r="J177" s="77"/>
      <c r="K177" s="77"/>
      <c r="L177" s="77"/>
      <c r="M177" s="77"/>
      <c r="N177" s="77"/>
      <c r="O177" s="77"/>
      <c r="P177" s="77"/>
      <c r="Q177" s="77"/>
      <c r="R177" s="77"/>
      <c r="S177" s="77"/>
      <c r="T177" s="77"/>
      <c r="U177" s="77"/>
    </row>
    <row r="178" spans="1:21" ht="27.65" customHeight="1" x14ac:dyDescent="0.4">
      <c r="C178" s="31"/>
      <c r="D178" s="31"/>
      <c r="E178" s="31"/>
      <c r="F178" s="36"/>
      <c r="G178" s="126" t="s">
        <v>104</v>
      </c>
      <c r="H178" s="133"/>
      <c r="I178" s="126" t="s">
        <v>103</v>
      </c>
      <c r="J178" s="126"/>
      <c r="K178" s="126" t="s">
        <v>102</v>
      </c>
      <c r="L178" s="132"/>
      <c r="M178" s="133" t="s">
        <v>531</v>
      </c>
      <c r="N178" s="133"/>
      <c r="O178" s="411" t="s">
        <v>9</v>
      </c>
      <c r="P178" s="411"/>
      <c r="Q178" s="411"/>
      <c r="R178" s="133"/>
      <c r="S178" s="133" t="s">
        <v>10</v>
      </c>
      <c r="T178" s="134"/>
      <c r="U178" s="133" t="s">
        <v>50</v>
      </c>
    </row>
    <row r="179" spans="1:21" ht="19.399999999999999" customHeight="1" x14ac:dyDescent="0.4">
      <c r="C179" s="31"/>
      <c r="D179" s="31"/>
      <c r="E179" s="31"/>
      <c r="F179" s="41"/>
      <c r="G179" s="128"/>
      <c r="H179" s="32"/>
      <c r="I179" s="128"/>
      <c r="J179" s="129"/>
      <c r="K179" s="128"/>
      <c r="L179" s="129"/>
      <c r="M179" s="128"/>
      <c r="N179" s="129"/>
      <c r="O179" s="416"/>
      <c r="P179" s="416"/>
      <c r="Q179" s="416"/>
      <c r="R179" s="129"/>
      <c r="S179" s="215"/>
      <c r="T179" s="130"/>
      <c r="U179" s="131" t="str">
        <f>IF(OR(G179="",I179="",K179="",M179="",O179="",S179=""),"",IF(Calculations!I170="Incomplete","Incomplete",IF(References!$M$2=0,"Building Type Required",Calculations!I170*I179)))</f>
        <v/>
      </c>
    </row>
    <row r="180" spans="1:21" ht="25" customHeight="1" x14ac:dyDescent="0.35">
      <c r="C180" s="42"/>
      <c r="D180" s="42"/>
      <c r="E180" s="42"/>
      <c r="F180" s="30"/>
      <c r="G180" s="128"/>
      <c r="H180" s="32"/>
      <c r="I180" s="128"/>
      <c r="J180" s="129"/>
      <c r="K180" s="128"/>
      <c r="L180" s="129"/>
      <c r="M180" s="128"/>
      <c r="N180" s="129"/>
      <c r="O180" s="416"/>
      <c r="P180" s="416"/>
      <c r="Q180" s="416"/>
      <c r="R180" s="129"/>
      <c r="S180" s="215"/>
      <c r="T180" s="130"/>
      <c r="U180" s="131" t="str">
        <f>IF(OR(G180="",I180="",K180="",M180="",O180="",S180=""),"",IF(Calculations!I171="Incomplete","Incomplete",IF(References!$M$2=0,"Building Type Required",Calculations!I171*I180)))</f>
        <v/>
      </c>
    </row>
    <row r="181" spans="1:21" ht="25" customHeight="1" x14ac:dyDescent="0.35">
      <c r="C181" s="31"/>
      <c r="D181" s="31"/>
      <c r="E181" s="31"/>
      <c r="F181" s="30"/>
      <c r="G181" s="128"/>
      <c r="H181" s="32"/>
      <c r="I181" s="128"/>
      <c r="J181" s="129"/>
      <c r="K181" s="128"/>
      <c r="L181" s="129"/>
      <c r="M181" s="128"/>
      <c r="N181" s="129"/>
      <c r="O181" s="416"/>
      <c r="P181" s="416"/>
      <c r="Q181" s="416"/>
      <c r="R181" s="129"/>
      <c r="S181" s="215"/>
      <c r="T181" s="130"/>
      <c r="U181" s="131" t="str">
        <f>IF(OR(G181="",I181="",K181="",M181="",O181="",S181=""),"",IF(Calculations!I172="Incomplete","Incomplete",IF(References!$M$2=0,"Building Type Required",Calculations!I172*I181)))</f>
        <v/>
      </c>
    </row>
    <row r="182" spans="1:21" ht="25" customHeight="1" x14ac:dyDescent="0.35">
      <c r="C182" s="31"/>
      <c r="D182" s="31"/>
      <c r="E182" s="31"/>
      <c r="F182" s="31"/>
      <c r="G182" s="128"/>
      <c r="H182" s="32"/>
      <c r="I182" s="128"/>
      <c r="J182" s="129"/>
      <c r="K182" s="128"/>
      <c r="L182" s="129"/>
      <c r="M182" s="128"/>
      <c r="N182" s="129"/>
      <c r="O182" s="416"/>
      <c r="P182" s="416"/>
      <c r="Q182" s="416"/>
      <c r="R182" s="129"/>
      <c r="S182" s="215"/>
      <c r="T182" s="130"/>
      <c r="U182" s="131" t="str">
        <f>IF(OR(G182="",I182="",K182="",M182="",O182="",S182=""),"",IF(Calculations!I173="Incomplete","Incomplete",IF(References!$M$2=0,"Building Type Required",Calculations!I173*I182)))</f>
        <v/>
      </c>
    </row>
    <row r="183" spans="1:21" ht="25" customHeight="1" x14ac:dyDescent="0.35">
      <c r="C183" s="31"/>
      <c r="D183" s="31"/>
      <c r="F183" s="336"/>
      <c r="G183" s="336"/>
      <c r="H183" s="336"/>
      <c r="I183" s="336"/>
      <c r="J183" s="46"/>
      <c r="K183" s="135"/>
      <c r="L183" s="129"/>
      <c r="M183" s="129"/>
      <c r="N183" s="129"/>
      <c r="O183" s="335"/>
      <c r="P183" s="335"/>
      <c r="Q183" s="335"/>
      <c r="R183" s="129"/>
      <c r="S183" s="319"/>
      <c r="T183" s="130"/>
      <c r="U183" s="229"/>
    </row>
    <row r="184" spans="1:21" ht="25" customHeight="1" x14ac:dyDescent="0.35">
      <c r="A184" s="25" t="s">
        <v>645</v>
      </c>
      <c r="C184" s="410" t="str">
        <f>INDEX(References!$E$13:$E$59,MATCH(Worksheet!A184,References!$D$13:$D$59,0))</f>
        <v>X950 - LED Bollard Fixtures - $35 each</v>
      </c>
      <c r="D184" s="410"/>
      <c r="E184" s="410"/>
      <c r="F184" s="410"/>
      <c r="G184" s="410"/>
      <c r="H184" s="410"/>
      <c r="I184" s="410"/>
      <c r="J184" s="410"/>
      <c r="K184" s="410"/>
      <c r="L184" s="410"/>
      <c r="M184" s="410"/>
      <c r="N184" s="410"/>
      <c r="O184" s="410"/>
      <c r="P184" s="410"/>
      <c r="Q184" s="410"/>
      <c r="R184" s="410"/>
      <c r="S184" s="410"/>
      <c r="T184" s="410"/>
      <c r="U184" s="410"/>
    </row>
    <row r="185" spans="1:21" ht="25" customHeight="1" x14ac:dyDescent="0.35">
      <c r="C185" s="77"/>
      <c r="D185" s="77"/>
      <c r="E185" s="77"/>
      <c r="F185" s="77"/>
      <c r="G185" s="77"/>
      <c r="H185" s="77"/>
      <c r="I185" s="77"/>
      <c r="J185" s="77"/>
      <c r="K185" s="77"/>
      <c r="L185" s="77"/>
      <c r="M185" s="77"/>
      <c r="N185" s="77"/>
      <c r="O185" s="77"/>
      <c r="P185" s="77"/>
      <c r="Q185" s="77"/>
      <c r="R185" s="77"/>
      <c r="S185" s="77"/>
      <c r="T185" s="77"/>
      <c r="U185" s="77"/>
    </row>
    <row r="186" spans="1:21" ht="25" customHeight="1" x14ac:dyDescent="0.4">
      <c r="C186" s="31"/>
      <c r="D186" s="31"/>
      <c r="E186" s="31"/>
      <c r="F186" s="36"/>
      <c r="G186" s="126" t="s">
        <v>104</v>
      </c>
      <c r="H186" s="133"/>
      <c r="I186" s="126" t="s">
        <v>103</v>
      </c>
      <c r="J186" s="126"/>
      <c r="K186" s="126" t="s">
        <v>102</v>
      </c>
      <c r="L186" s="132"/>
      <c r="M186" s="133" t="s">
        <v>216</v>
      </c>
      <c r="N186" s="133"/>
      <c r="O186" s="411" t="s">
        <v>9</v>
      </c>
      <c r="P186" s="411"/>
      <c r="Q186" s="411"/>
      <c r="R186" s="133"/>
      <c r="S186" s="133" t="s">
        <v>10</v>
      </c>
      <c r="T186" s="134"/>
      <c r="U186" s="133" t="s">
        <v>50</v>
      </c>
    </row>
    <row r="187" spans="1:21" ht="25" customHeight="1" x14ac:dyDescent="0.4">
      <c r="C187" s="31"/>
      <c r="D187" s="31"/>
      <c r="E187" s="31"/>
      <c r="F187" s="41"/>
      <c r="G187" s="128"/>
      <c r="H187" s="32"/>
      <c r="I187" s="128"/>
      <c r="J187" s="129"/>
      <c r="K187" s="128"/>
      <c r="L187" s="129"/>
      <c r="M187" s="128"/>
      <c r="N187" s="129"/>
      <c r="O187" s="416"/>
      <c r="P187" s="416"/>
      <c r="Q187" s="416"/>
      <c r="R187" s="129"/>
      <c r="S187" s="215"/>
      <c r="T187" s="130"/>
      <c r="U187" s="131" t="str">
        <f>IF(OR(G187="",I187="",K187="",M187="",O187="",S187=""),"",IF(Calculations!I178="Incomplete","Incomplete",IF(References!$M$2=0,"Building Type Required",Calculations!I178*I187)))</f>
        <v/>
      </c>
    </row>
    <row r="188" spans="1:21" ht="25" customHeight="1" x14ac:dyDescent="0.35">
      <c r="C188" s="42"/>
      <c r="D188" s="42"/>
      <c r="E188" s="42"/>
      <c r="F188" s="30"/>
      <c r="G188" s="128"/>
      <c r="H188" s="32"/>
      <c r="I188" s="128"/>
      <c r="J188" s="129"/>
      <c r="K188" s="128"/>
      <c r="L188" s="129"/>
      <c r="M188" s="128"/>
      <c r="N188" s="129"/>
      <c r="O188" s="416"/>
      <c r="P188" s="416"/>
      <c r="Q188" s="416"/>
      <c r="R188" s="129"/>
      <c r="S188" s="215"/>
      <c r="T188" s="130"/>
      <c r="U188" s="131" t="str">
        <f>IF(OR(G188="",I188="",K188="",M188="",O188="",S188=""),"",IF(Calculations!I179="Incomplete","Incomplete",IF(References!$M$2=0,"Building Type Required",Calculations!I179*I188)))</f>
        <v/>
      </c>
    </row>
    <row r="189" spans="1:21" ht="25" customHeight="1" x14ac:dyDescent="0.35">
      <c r="C189" s="31"/>
      <c r="D189" s="31"/>
      <c r="E189" s="31"/>
      <c r="F189" s="30"/>
      <c r="G189" s="128"/>
      <c r="H189" s="32"/>
      <c r="I189" s="128"/>
      <c r="J189" s="129"/>
      <c r="K189" s="128"/>
      <c r="L189" s="129"/>
      <c r="M189" s="128"/>
      <c r="N189" s="129"/>
      <c r="O189" s="416"/>
      <c r="P189" s="416"/>
      <c r="Q189" s="416"/>
      <c r="R189" s="129"/>
      <c r="S189" s="215"/>
      <c r="T189" s="130"/>
      <c r="U189" s="131" t="str">
        <f>IF(OR(G189="",I189="",K189="",M189="",O189="",S189=""),"",IF(Calculations!I180="Incomplete","Incomplete",IF(References!$M$2=0,"Building Type Required",Calculations!I180*I189)))</f>
        <v/>
      </c>
    </row>
    <row r="190" spans="1:21" ht="25" customHeight="1" x14ac:dyDescent="0.35">
      <c r="C190" s="31"/>
      <c r="D190" s="31"/>
      <c r="E190" s="31"/>
      <c r="F190" s="31"/>
      <c r="G190" s="128"/>
      <c r="H190" s="32"/>
      <c r="I190" s="128"/>
      <c r="J190" s="129"/>
      <c r="K190" s="128"/>
      <c r="L190" s="129"/>
      <c r="M190" s="128"/>
      <c r="N190" s="129"/>
      <c r="O190" s="416"/>
      <c r="P190" s="416"/>
      <c r="Q190" s="416"/>
      <c r="R190" s="129"/>
      <c r="S190" s="215"/>
      <c r="T190" s="130"/>
      <c r="U190" s="131" t="str">
        <f>IF(OR(G190="",I190="",K190="",M190="",O190="",S190=""),"",IF(Calculations!I181="Incomplete","Incomplete",IF(References!$M$2=0,"Building Type Required",Calculations!I181*I190)))</f>
        <v/>
      </c>
    </row>
    <row r="191" spans="1:21" ht="25" customHeight="1" x14ac:dyDescent="0.35">
      <c r="C191" s="31"/>
      <c r="D191" s="31"/>
      <c r="F191" s="336"/>
      <c r="G191" s="336"/>
      <c r="H191" s="336"/>
      <c r="I191" s="336"/>
      <c r="J191" s="46"/>
      <c r="K191" s="135"/>
      <c r="L191" s="129"/>
      <c r="M191" s="129"/>
      <c r="N191" s="129"/>
      <c r="O191" s="335"/>
      <c r="P191" s="335"/>
      <c r="Q191" s="335"/>
      <c r="R191" s="129"/>
      <c r="S191" s="319"/>
      <c r="T191" s="130"/>
      <c r="U191" s="229"/>
    </row>
    <row r="192" spans="1:21" ht="25" customHeight="1" x14ac:dyDescent="0.35">
      <c r="A192" s="25" t="s">
        <v>646</v>
      </c>
      <c r="C192" s="410" t="str">
        <f>INDEX(References!$E$13:$E$59,MATCH(Worksheet!A192,References!$D$13:$D$59,0))</f>
        <v>X955 - LED Stairwell and Passageway Fixtures - $40 each</v>
      </c>
      <c r="D192" s="410"/>
      <c r="E192" s="410"/>
      <c r="F192" s="410"/>
      <c r="G192" s="410"/>
      <c r="H192" s="410"/>
      <c r="I192" s="410"/>
      <c r="J192" s="410"/>
      <c r="K192" s="410"/>
      <c r="L192" s="410"/>
      <c r="M192" s="410"/>
      <c r="N192" s="410"/>
      <c r="O192" s="410"/>
      <c r="P192" s="410"/>
      <c r="Q192" s="410"/>
      <c r="R192" s="410"/>
      <c r="S192" s="410"/>
      <c r="T192" s="410"/>
      <c r="U192" s="410"/>
    </row>
    <row r="193" spans="2:21" ht="25" customHeight="1" x14ac:dyDescent="0.35">
      <c r="C193" s="77"/>
      <c r="D193" s="77"/>
      <c r="E193" s="77"/>
      <c r="F193" s="77"/>
      <c r="G193" s="77"/>
      <c r="H193" s="77"/>
      <c r="I193" s="77"/>
      <c r="J193" s="77"/>
      <c r="K193" s="77"/>
      <c r="L193" s="77"/>
      <c r="M193" s="77"/>
      <c r="N193" s="77"/>
      <c r="O193" s="77"/>
      <c r="P193" s="77"/>
      <c r="Q193" s="77"/>
      <c r="R193" s="77"/>
      <c r="S193" s="77"/>
      <c r="T193" s="77"/>
      <c r="U193" s="77"/>
    </row>
    <row r="194" spans="2:21" ht="25" customHeight="1" x14ac:dyDescent="0.4">
      <c r="C194" s="31"/>
      <c r="D194" s="31"/>
      <c r="E194" s="31"/>
      <c r="F194" s="36"/>
      <c r="G194" s="126" t="s">
        <v>104</v>
      </c>
      <c r="H194" s="133"/>
      <c r="I194" s="126" t="s">
        <v>103</v>
      </c>
      <c r="J194" s="126"/>
      <c r="K194" s="126" t="s">
        <v>102</v>
      </c>
      <c r="L194" s="132"/>
      <c r="M194" s="133" t="s">
        <v>216</v>
      </c>
      <c r="N194" s="133"/>
      <c r="O194" s="411" t="s">
        <v>9</v>
      </c>
      <c r="P194" s="411"/>
      <c r="Q194" s="411"/>
      <c r="R194" s="133"/>
      <c r="S194" s="133" t="s">
        <v>10</v>
      </c>
      <c r="T194" s="134"/>
      <c r="U194" s="133" t="s">
        <v>50</v>
      </c>
    </row>
    <row r="195" spans="2:21" ht="25" customHeight="1" x14ac:dyDescent="0.4">
      <c r="C195" s="31"/>
      <c r="D195" s="31"/>
      <c r="E195" s="31"/>
      <c r="F195" s="41"/>
      <c r="G195" s="128"/>
      <c r="H195" s="32"/>
      <c r="I195" s="128"/>
      <c r="J195" s="129"/>
      <c r="K195" s="128"/>
      <c r="L195" s="129"/>
      <c r="M195" s="128"/>
      <c r="N195" s="129"/>
      <c r="O195" s="416"/>
      <c r="P195" s="416"/>
      <c r="Q195" s="416"/>
      <c r="R195" s="129"/>
      <c r="S195" s="215"/>
      <c r="T195" s="130"/>
      <c r="U195" s="131" t="str">
        <f>IF(OR(G195="",I195="",K195="",M195="",O195="",S195=""),"",IF(Calculations!I186="Incomplete","Incomplete",IF(References!$M$2=0,"Building Type Required",Calculations!I186*I195)))</f>
        <v/>
      </c>
    </row>
    <row r="196" spans="2:21" ht="25" customHeight="1" x14ac:dyDescent="0.35">
      <c r="C196" s="42"/>
      <c r="D196" s="42"/>
      <c r="E196" s="42"/>
      <c r="F196" s="30"/>
      <c r="G196" s="128"/>
      <c r="H196" s="32"/>
      <c r="I196" s="128"/>
      <c r="J196" s="129"/>
      <c r="K196" s="128"/>
      <c r="L196" s="129"/>
      <c r="M196" s="128"/>
      <c r="N196" s="129"/>
      <c r="O196" s="416"/>
      <c r="P196" s="416"/>
      <c r="Q196" s="416"/>
      <c r="R196" s="129"/>
      <c r="S196" s="215"/>
      <c r="T196" s="130"/>
      <c r="U196" s="131" t="str">
        <f>IF(OR(G196="",I196="",K196="",M196="",O196="",S196=""),"",IF(Calculations!I187="Incomplete","Incomplete",IF(References!$M$2=0,"Building Type Required",Calculations!I187*I196)))</f>
        <v/>
      </c>
    </row>
    <row r="197" spans="2:21" ht="25" customHeight="1" x14ac:dyDescent="0.35">
      <c r="C197" s="31"/>
      <c r="D197" s="31"/>
      <c r="E197" s="31"/>
      <c r="F197" s="30"/>
      <c r="G197" s="128"/>
      <c r="H197" s="32"/>
      <c r="I197" s="128"/>
      <c r="J197" s="129"/>
      <c r="K197" s="128"/>
      <c r="L197" s="129"/>
      <c r="M197" s="128"/>
      <c r="N197" s="129"/>
      <c r="O197" s="416"/>
      <c r="P197" s="416"/>
      <c r="Q197" s="416"/>
      <c r="R197" s="129"/>
      <c r="S197" s="215"/>
      <c r="T197" s="130"/>
      <c r="U197" s="131" t="str">
        <f>IF(OR(G197="",I197="",K197="",M197="",O197="",S197=""),"",IF(Calculations!I188="Incomplete","Incomplete",IF(References!$M$2=0,"Building Type Required",Calculations!I188*I197)))</f>
        <v/>
      </c>
    </row>
    <row r="198" spans="2:21" ht="25" customHeight="1" x14ac:dyDescent="0.35">
      <c r="C198" s="31"/>
      <c r="D198" s="31"/>
      <c r="E198" s="31"/>
      <c r="F198" s="31"/>
      <c r="G198" s="128"/>
      <c r="H198" s="32"/>
      <c r="I198" s="128"/>
      <c r="J198" s="129"/>
      <c r="K198" s="128"/>
      <c r="L198" s="129"/>
      <c r="M198" s="128"/>
      <c r="N198" s="129"/>
      <c r="O198" s="416"/>
      <c r="P198" s="416"/>
      <c r="Q198" s="416"/>
      <c r="R198" s="129"/>
      <c r="S198" s="215"/>
      <c r="T198" s="130"/>
      <c r="U198" s="131" t="str">
        <f>IF(OR(G198="",I198="",K198="",M198="",O198="",S198=""),"",IF(Calculations!I189="Incomplete","Incomplete",IF(References!$M$2=0,"Building Type Required",Calculations!I189*I198)))</f>
        <v/>
      </c>
    </row>
    <row r="199" spans="2:21" ht="25" customHeight="1" x14ac:dyDescent="0.35">
      <c r="C199" s="31"/>
      <c r="D199" s="31"/>
      <c r="F199" s="336"/>
      <c r="G199" s="336"/>
      <c r="H199" s="336"/>
      <c r="I199" s="336"/>
      <c r="J199" s="46"/>
      <c r="K199" s="135"/>
      <c r="L199" s="129"/>
      <c r="M199" s="129"/>
      <c r="N199" s="129"/>
      <c r="O199" s="335"/>
      <c r="P199" s="335"/>
      <c r="Q199" s="335"/>
      <c r="R199" s="129"/>
      <c r="S199" s="319"/>
      <c r="T199" s="130"/>
      <c r="U199" s="229"/>
    </row>
    <row r="200" spans="2:21" ht="28" customHeight="1" x14ac:dyDescent="0.35">
      <c r="C200" s="31"/>
      <c r="D200" s="31"/>
      <c r="F200" s="336"/>
      <c r="G200" s="336"/>
      <c r="H200" s="336"/>
      <c r="I200" s="336"/>
      <c r="J200" s="46"/>
      <c r="K200" s="135"/>
      <c r="L200" s="129"/>
      <c r="M200" s="129"/>
      <c r="N200" s="129"/>
      <c r="O200" s="335"/>
      <c r="P200" s="335"/>
      <c r="Q200" s="335"/>
      <c r="R200" s="129"/>
      <c r="S200" s="319"/>
      <c r="T200" s="130"/>
      <c r="U200" s="229"/>
    </row>
    <row r="201" spans="2:21" ht="28" customHeight="1" x14ac:dyDescent="0.35">
      <c r="C201" s="420" t="s">
        <v>675</v>
      </c>
      <c r="D201" s="420"/>
      <c r="E201" s="420"/>
      <c r="F201" s="420"/>
      <c r="G201" s="420"/>
      <c r="H201" s="420"/>
      <c r="I201" s="420"/>
      <c r="J201" s="420"/>
      <c r="K201" s="420"/>
      <c r="L201" s="420"/>
      <c r="M201" s="420"/>
      <c r="N201" s="420"/>
      <c r="O201" s="420"/>
      <c r="P201" s="420"/>
      <c r="Q201" s="420"/>
      <c r="R201" s="420"/>
      <c r="S201" s="420"/>
      <c r="T201" s="420"/>
      <c r="U201" s="420"/>
    </row>
    <row r="202" spans="2:21" ht="28" customHeight="1" thickBot="1" x14ac:dyDescent="0.4">
      <c r="C202" s="31"/>
      <c r="D202" s="30"/>
      <c r="E202" s="30"/>
      <c r="F202" s="32"/>
      <c r="G202" s="32"/>
      <c r="H202" s="33"/>
      <c r="I202" s="33"/>
      <c r="J202" s="355"/>
      <c r="K202" s="33"/>
      <c r="L202" s="33"/>
      <c r="M202" s="33"/>
      <c r="N202" s="341"/>
      <c r="O202" s="341"/>
      <c r="P202" s="341"/>
      <c r="Q202" s="33"/>
      <c r="R202" s="86"/>
      <c r="T202" s="356"/>
      <c r="U202" s="31"/>
    </row>
    <row r="203" spans="2:21" ht="28" customHeight="1" thickBot="1" x14ac:dyDescent="0.5">
      <c r="C203" s="31"/>
      <c r="D203" s="30"/>
      <c r="E203" s="30"/>
      <c r="F203"/>
      <c r="G203" s="421" t="s">
        <v>676</v>
      </c>
      <c r="H203" s="422"/>
      <c r="I203" s="423"/>
      <c r="J203" s="421" t="s">
        <v>677</v>
      </c>
      <c r="K203" s="422"/>
      <c r="L203" s="422"/>
      <c r="M203" s="423"/>
      <c r="N203" s="430" t="s">
        <v>678</v>
      </c>
      <c r="O203" s="431"/>
      <c r="P203" s="431"/>
      <c r="Q203" s="431"/>
      <c r="R203" s="432"/>
      <c r="T203" s="356"/>
      <c r="U203" s="31"/>
    </row>
    <row r="204" spans="2:21" ht="28" customHeight="1" thickBot="1" x14ac:dyDescent="0.5">
      <c r="C204" s="31"/>
      <c r="D204" s="30"/>
      <c r="E204" s="30"/>
      <c r="F204"/>
      <c r="G204" s="424">
        <f>Calculations!L191</f>
        <v>0</v>
      </c>
      <c r="H204" s="425"/>
      <c r="I204" s="426"/>
      <c r="J204" s="427">
        <f>Calculations!N191</f>
        <v>0</v>
      </c>
      <c r="K204" s="428"/>
      <c r="L204" s="428"/>
      <c r="M204" s="429"/>
      <c r="N204" s="433">
        <f>Calculations!O191</f>
        <v>0</v>
      </c>
      <c r="O204" s="434"/>
      <c r="P204" s="434"/>
      <c r="Q204" s="434"/>
      <c r="R204" s="435"/>
      <c r="T204" s="356"/>
      <c r="U204" s="31"/>
    </row>
    <row r="205" spans="2:21" ht="28" customHeight="1" x14ac:dyDescent="0.35">
      <c r="C205" s="31"/>
      <c r="D205" s="30"/>
      <c r="E205" s="30"/>
      <c r="F205"/>
      <c r="G205" s="418"/>
      <c r="H205" s="418"/>
      <c r="I205" s="418"/>
      <c r="J205" s="418"/>
      <c r="K205" s="418"/>
      <c r="L205" s="418"/>
      <c r="M205" s="418"/>
      <c r="N205" s="419"/>
      <c r="O205" s="419"/>
      <c r="P205" s="419"/>
      <c r="Q205" s="357"/>
      <c r="R205" s="86"/>
      <c r="T205" s="356"/>
      <c r="U205" s="31"/>
    </row>
    <row r="206" spans="2:21" ht="28" customHeight="1" x14ac:dyDescent="0.35">
      <c r="C206" s="31"/>
      <c r="D206" s="31"/>
      <c r="F206" s="336"/>
      <c r="G206" s="336"/>
      <c r="H206" s="336"/>
      <c r="I206" s="336"/>
      <c r="J206" s="46"/>
      <c r="K206" s="135"/>
      <c r="L206" s="129"/>
      <c r="M206" s="129"/>
      <c r="N206" s="129"/>
      <c r="O206" s="335"/>
      <c r="P206" s="335"/>
      <c r="Q206" s="335"/>
      <c r="R206" s="129"/>
      <c r="S206" s="319"/>
      <c r="T206" s="130"/>
      <c r="U206" s="229"/>
    </row>
    <row r="207" spans="2:21" ht="28" customHeight="1" x14ac:dyDescent="0.35">
      <c r="C207" s="80"/>
      <c r="D207" s="80"/>
      <c r="E207" s="81"/>
      <c r="F207" s="81"/>
      <c r="G207" s="82"/>
      <c r="H207" s="82"/>
      <c r="I207" s="83"/>
      <c r="J207" s="83"/>
      <c r="K207" s="78"/>
      <c r="L207" s="83"/>
      <c r="M207" s="83"/>
      <c r="N207" s="83"/>
      <c r="O207" s="320"/>
      <c r="P207" s="320"/>
      <c r="Q207" s="320"/>
      <c r="R207" s="83"/>
      <c r="S207" s="321"/>
      <c r="T207" s="67"/>
      <c r="U207" s="34"/>
    </row>
    <row r="208" spans="2:21" s="43" customFormat="1" ht="28" customHeight="1" x14ac:dyDescent="0.35">
      <c r="B208" s="26"/>
      <c r="C208" s="417" t="s">
        <v>443</v>
      </c>
      <c r="D208" s="417"/>
      <c r="E208" s="417"/>
      <c r="F208" s="417"/>
      <c r="G208" s="417"/>
      <c r="H208" s="417"/>
      <c r="I208" s="417"/>
      <c r="J208" s="417"/>
      <c r="K208" s="417"/>
      <c r="L208" s="417"/>
      <c r="M208" s="417"/>
      <c r="N208" s="417"/>
      <c r="O208" s="417"/>
      <c r="P208" s="417"/>
      <c r="Q208" s="417"/>
      <c r="R208" s="417"/>
      <c r="S208" s="417"/>
      <c r="T208" s="417"/>
      <c r="U208" s="417"/>
    </row>
    <row r="209" spans="3:21" x14ac:dyDescent="0.35">
      <c r="C209" s="44"/>
      <c r="D209" s="44"/>
      <c r="E209" s="44"/>
      <c r="F209" s="44"/>
      <c r="G209" s="44"/>
      <c r="H209" s="44"/>
      <c r="I209" s="44"/>
      <c r="J209" s="44"/>
      <c r="K209" s="44"/>
      <c r="L209" s="44"/>
      <c r="M209" s="44"/>
      <c r="N209" s="44"/>
      <c r="O209" s="44"/>
      <c r="P209" s="44"/>
      <c r="Q209" s="44"/>
      <c r="R209" s="44"/>
      <c r="S209" s="44"/>
      <c r="T209" s="44"/>
      <c r="U209" s="44"/>
    </row>
    <row r="210" spans="3:21" x14ac:dyDescent="0.35">
      <c r="E210" s="49" t="s">
        <v>67</v>
      </c>
      <c r="F210" s="45" t="str">
        <f>Development!$A$8&amp;"_"&amp;Development!$A$7</f>
        <v>11.6.23_1.0</v>
      </c>
      <c r="G210" s="45"/>
      <c r="H210" s="45"/>
      <c r="I210" s="45"/>
      <c r="J210" s="45"/>
      <c r="K210" s="45"/>
      <c r="L210" s="46"/>
      <c r="S210" s="47" t="s">
        <v>68</v>
      </c>
      <c r="U210" s="48" t="str">
        <f>Development!$A$8</f>
        <v>11.6.23</v>
      </c>
    </row>
    <row r="211" spans="3:21" ht="14.5" customHeight="1" x14ac:dyDescent="0.35"/>
    <row r="212" spans="3:21" ht="14.5" customHeight="1" x14ac:dyDescent="0.35"/>
    <row r="213" spans="3:21" ht="14.5" customHeight="1" x14ac:dyDescent="0.35"/>
    <row r="214" spans="3:21" ht="14.5" hidden="1" customHeight="1" x14ac:dyDescent="0.35"/>
    <row r="215" spans="3:21" ht="14.5" hidden="1" customHeight="1" x14ac:dyDescent="0.35"/>
    <row r="216" spans="3:21" ht="14.5" hidden="1" customHeight="1" x14ac:dyDescent="0.35"/>
    <row r="217" spans="3:21" ht="14.5" hidden="1" customHeight="1" x14ac:dyDescent="0.35"/>
    <row r="218" spans="3:21" ht="14.5" hidden="1" customHeight="1" x14ac:dyDescent="0.35"/>
    <row r="219" spans="3:21" ht="14.5" hidden="1" customHeight="1" x14ac:dyDescent="0.35"/>
    <row r="220" spans="3:21" ht="14.5" hidden="1" customHeight="1" x14ac:dyDescent="0.35"/>
    <row r="221" spans="3:21" ht="14.5" hidden="1" customHeight="1" x14ac:dyDescent="0.35"/>
    <row r="222" spans="3:21" ht="14.5" hidden="1" customHeight="1" x14ac:dyDescent="0.35"/>
    <row r="223" spans="3:21" ht="14.5" hidden="1" customHeight="1" x14ac:dyDescent="0.35"/>
    <row r="224" spans="3:21" ht="14.5" hidden="1" customHeight="1" x14ac:dyDescent="0.35"/>
    <row r="225" ht="14.5" hidden="1" customHeight="1" x14ac:dyDescent="0.35"/>
    <row r="226" ht="14.5" hidden="1" customHeight="1" x14ac:dyDescent="0.35"/>
    <row r="227" ht="14.5" hidden="1" customHeight="1" x14ac:dyDescent="0.35"/>
    <row r="228" ht="14.5" hidden="1" customHeight="1" x14ac:dyDescent="0.35"/>
    <row r="229" ht="14.5" hidden="1" customHeight="1" x14ac:dyDescent="0.35"/>
    <row r="230" ht="14.5" hidden="1" customHeight="1" x14ac:dyDescent="0.35"/>
    <row r="231" ht="14.5" hidden="1" customHeight="1" x14ac:dyDescent="0.35"/>
    <row r="232" ht="14.5" hidden="1" customHeight="1" x14ac:dyDescent="0.35"/>
  </sheetData>
  <sheetProtection algorithmName="SHA-512" hashValue="N5l4xV3PSTzKNk/Ofbvbluh8yJPJ6IbVetjmIPZ/vQbknIlqSPyz+EgDVuzniww6ZyJhBPzoyBZZeDyBjaAtrQ==" saltValue="r0UWDRLXguRXOdYxH7AHDw==" spinCount="100000" sheet="1" objects="1" scenarios="1"/>
  <mergeCells count="78">
    <mergeCell ref="O196:Q196"/>
    <mergeCell ref="O197:Q197"/>
    <mergeCell ref="G205:P205"/>
    <mergeCell ref="C201:U201"/>
    <mergeCell ref="G203:I203"/>
    <mergeCell ref="G204:I204"/>
    <mergeCell ref="J203:M203"/>
    <mergeCell ref="J204:M204"/>
    <mergeCell ref="N203:R203"/>
    <mergeCell ref="N204:R204"/>
    <mergeCell ref="O189:Q189"/>
    <mergeCell ref="O190:Q190"/>
    <mergeCell ref="C192:U192"/>
    <mergeCell ref="O194:Q194"/>
    <mergeCell ref="O195:Q195"/>
    <mergeCell ref="O181:Q181"/>
    <mergeCell ref="C176:U176"/>
    <mergeCell ref="O149:Q149"/>
    <mergeCell ref="O150:Q150"/>
    <mergeCell ref="C208:U208"/>
    <mergeCell ref="C152:U152"/>
    <mergeCell ref="C160:U160"/>
    <mergeCell ref="O178:Q178"/>
    <mergeCell ref="O182:Q182"/>
    <mergeCell ref="C168:U168"/>
    <mergeCell ref="O180:Q180"/>
    <mergeCell ref="O198:Q198"/>
    <mergeCell ref="C184:U184"/>
    <mergeCell ref="O186:Q186"/>
    <mergeCell ref="O187:Q187"/>
    <mergeCell ref="O188:Q188"/>
    <mergeCell ref="O101:Q101"/>
    <mergeCell ref="C96:U96"/>
    <mergeCell ref="O94:Q94"/>
    <mergeCell ref="O100:Q100"/>
    <mergeCell ref="O147:Q147"/>
    <mergeCell ref="O99:Q99"/>
    <mergeCell ref="C104:U104"/>
    <mergeCell ref="O146:Q146"/>
    <mergeCell ref="O102:Q102"/>
    <mergeCell ref="O138:Q138"/>
    <mergeCell ref="O141:Q141"/>
    <mergeCell ref="O142:Q142"/>
    <mergeCell ref="C144:U144"/>
    <mergeCell ref="C128:U128"/>
    <mergeCell ref="C112:U112"/>
    <mergeCell ref="O148:Q148"/>
    <mergeCell ref="O179:Q179"/>
    <mergeCell ref="O139:Q139"/>
    <mergeCell ref="O140:Q140"/>
    <mergeCell ref="C16:U16"/>
    <mergeCell ref="C32:U32"/>
    <mergeCell ref="C40:U40"/>
    <mergeCell ref="O42:Q42"/>
    <mergeCell ref="C136:U136"/>
    <mergeCell ref="C120:U120"/>
    <mergeCell ref="C56:U56"/>
    <mergeCell ref="O52:Q52"/>
    <mergeCell ref="O53:Q53"/>
    <mergeCell ref="C72:U72"/>
    <mergeCell ref="O44:Q44"/>
    <mergeCell ref="O51:Q51"/>
    <mergeCell ref="C48:U48"/>
    <mergeCell ref="C8:U8"/>
    <mergeCell ref="C24:U24"/>
    <mergeCell ref="O98:Q98"/>
    <mergeCell ref="O93:Q93"/>
    <mergeCell ref="O92:Q92"/>
    <mergeCell ref="O50:Q50"/>
    <mergeCell ref="O43:Q43"/>
    <mergeCell ref="O91:Q91"/>
    <mergeCell ref="C80:U80"/>
    <mergeCell ref="C88:U88"/>
    <mergeCell ref="O90:Q90"/>
    <mergeCell ref="O46:Q46"/>
    <mergeCell ref="C64:U64"/>
    <mergeCell ref="O45:Q45"/>
    <mergeCell ref="O54:Q54"/>
  </mergeCells>
  <phoneticPr fontId="34" type="noConversion"/>
  <dataValidations count="4">
    <dataValidation type="list" allowBlank="1" showInputMessage="1" showErrorMessage="1" sqref="O11:O14 O19:O22 O59:O62 O67:O70 O75:O78 O83:O86 O107:O110 O115:O118 O123:O126 O131:O134 O35:O38 O27:O30 O155:O158 O163:O166 O171:O174" xr:uid="{00000000-0002-0000-0300-000000000000}">
      <formula1>DLC_Rating</formula1>
    </dataValidation>
    <dataValidation type="list" allowBlank="1" showInputMessage="1" showErrorMessage="1" sqref="G11:G14 G19:G22 G27:G30 G35:G38 G43:G46 G51:G54 G59:G62 G67:G70 G75:G78 G83:G86 G91:G94 G99:G102 G107:G110 G115:G118 G123:G126 G131:G134 G139:G142 G147:G150 G155:G158 G163:G166 G171:G174 G195:G198 G187:G190" xr:uid="{00000000-0002-0000-0300-000001000000}">
      <formula1>Exterior_Existing</formula1>
    </dataValidation>
    <dataValidation type="whole" operator="greaterThan" allowBlank="1" showInputMessage="1" showErrorMessage="1" sqref="K171:K174 I171:I174 I179:I182 K179:K182 I107:I110 K107:K110 I115:I118 K115:K118 I123:I126 K123:K126 I131:I134 K131:K134 I139:I142 K139:K142 I147:I150 K147:K150 I155:I158 K155:K158 I163:I166 K163:K166 K11:K14 I11:I14 I19:I22 K19:K22 I27:I30 K27:K30 I35:I38 K35:K38 I43:I46 K43:K46 I51:I54 K51:K54 I59:I62 K59:K62 I67:I70 K67:K70 I75:I78 K75:K78 I83:I86 K83:K86 I91:I94 K91:K94 I99:I102 K99:K102 I187:I190 K187:K190 I195:I198 K195:K198" xr:uid="{00000000-0002-0000-0300-000002000000}">
      <formula1>0</formula1>
    </dataValidation>
    <dataValidation type="list" allowBlank="1" showInputMessage="1" showErrorMessage="1" sqref="G179 G180 G181 G182" xr:uid="{00000000-0002-0000-0300-000003000000}">
      <formula1>Exterior_Downlight</formula1>
    </dataValidation>
  </dataValidations>
  <printOptions horizontalCentered="1"/>
  <pageMargins left="0.2" right="0.2" top="0.25" bottom="0.25" header="0" footer="0"/>
  <pageSetup scale="52" fitToHeight="2" orientation="portrait" r:id="rId1"/>
  <headerFooter>
    <oddHeader>&amp;C_x000D__x000D__x000D_</oddHeader>
    <oddFooter>&amp;C_x000D__x000D__x000D_Page &amp;P</oddFooter>
    <evenHeader>&amp;C_x000D__x000D__x000D_</evenHeader>
    <evenFooter>&amp;C_x000D__x000D__x000D_</evenFooter>
    <firstHeader>&amp;C_x000D__x000D__x000D_</firstHeader>
    <firstFooter>&amp;C_x000D__x000D__x000D_</firstFooter>
  </headerFooter>
  <rowBreaks count="4" manualBreakCount="4">
    <brk id="47" min="1" max="27" man="1"/>
    <brk id="87" min="1" max="27" man="1"/>
    <brk id="127" min="1" max="27" man="1"/>
    <brk id="167" min="1" max="27" man="1"/>
  </rowBreaks>
  <colBreaks count="1" manualBreakCount="1">
    <brk id="23" max="209" man="1"/>
  </colBreaks>
  <ignoredErrors>
    <ignoredError sqref="B4:B6 D3:D6"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0921" r:id="rId4" name="Check Box 1705">
              <controlPr defaultSize="0" autoFill="0" autoLine="0" autoPict="0">
                <anchor moveWithCells="1">
                  <from>
                    <xdr:col>18</xdr:col>
                    <xdr:colOff>0</xdr:colOff>
                    <xdr:row>7</xdr:row>
                    <xdr:rowOff>1149350</xdr:rowOff>
                  </from>
                  <to>
                    <xdr:col>21</xdr:col>
                    <xdr:colOff>0</xdr:colOff>
                    <xdr:row>8</xdr:row>
                    <xdr:rowOff>0</xdr:rowOff>
                  </to>
                </anchor>
              </controlPr>
            </control>
          </mc:Choice>
        </mc:AlternateContent>
        <mc:AlternateContent xmlns:mc="http://schemas.openxmlformats.org/markup-compatibility/2006">
          <mc:Choice Requires="x14">
            <control shapeId="26345" r:id="rId5" name="Check Box 9961">
              <controlPr defaultSize="0" autoFill="0" autoLine="0" autoPict="0">
                <anchor moveWithCells="1">
                  <from>
                    <xdr:col>18</xdr:col>
                    <xdr:colOff>977900</xdr:colOff>
                    <xdr:row>15</xdr:row>
                    <xdr:rowOff>1720850</xdr:rowOff>
                  </from>
                  <to>
                    <xdr:col>21</xdr:col>
                    <xdr:colOff>0</xdr:colOff>
                    <xdr:row>15</xdr:row>
                    <xdr:rowOff>20231100</xdr:rowOff>
                  </to>
                </anchor>
              </controlPr>
            </control>
          </mc:Choice>
        </mc:AlternateContent>
        <mc:AlternateContent xmlns:mc="http://schemas.openxmlformats.org/markup-compatibility/2006">
          <mc:Choice Requires="x14">
            <control shapeId="26347" r:id="rId6" name="Check Box 9963">
              <controlPr defaultSize="0" autoFill="0" autoLine="0" autoPict="0">
                <anchor moveWithCells="1">
                  <from>
                    <xdr:col>17</xdr:col>
                    <xdr:colOff>1301750</xdr:colOff>
                    <xdr:row>23</xdr:row>
                    <xdr:rowOff>6350</xdr:rowOff>
                  </from>
                  <to>
                    <xdr:col>21</xdr:col>
                    <xdr:colOff>0</xdr:colOff>
                    <xdr:row>23</xdr:row>
                    <xdr:rowOff>20834350</xdr:rowOff>
                  </to>
                </anchor>
              </controlPr>
            </control>
          </mc:Choice>
        </mc:AlternateContent>
        <mc:AlternateContent xmlns:mc="http://schemas.openxmlformats.org/markup-compatibility/2006">
          <mc:Choice Requires="x14">
            <control shapeId="26369" r:id="rId7" name="Check Box 9985">
              <controlPr defaultSize="0" autoFill="0" autoLine="0" autoPict="0">
                <anchor moveWithCells="1">
                  <from>
                    <xdr:col>17</xdr:col>
                    <xdr:colOff>806450</xdr:colOff>
                    <xdr:row>47</xdr:row>
                    <xdr:rowOff>292100</xdr:rowOff>
                  </from>
                  <to>
                    <xdr:col>20</xdr:col>
                    <xdr:colOff>9137650</xdr:colOff>
                    <xdr:row>47</xdr:row>
                    <xdr:rowOff>2228850</xdr:rowOff>
                  </to>
                </anchor>
              </controlPr>
            </control>
          </mc:Choice>
        </mc:AlternateContent>
        <mc:AlternateContent xmlns:mc="http://schemas.openxmlformats.org/markup-compatibility/2006">
          <mc:Choice Requires="x14">
            <control shapeId="26373" r:id="rId8" name="Check Box 9989">
              <controlPr defaultSize="0" autoFill="0" autoLine="0" autoPict="0">
                <anchor moveWithCells="1">
                  <from>
                    <xdr:col>17</xdr:col>
                    <xdr:colOff>685800</xdr:colOff>
                    <xdr:row>79</xdr:row>
                    <xdr:rowOff>1085850</xdr:rowOff>
                  </from>
                  <to>
                    <xdr:col>20</xdr:col>
                    <xdr:colOff>9080500</xdr:colOff>
                    <xdr:row>79</xdr:row>
                    <xdr:rowOff>2768600</xdr:rowOff>
                  </to>
                </anchor>
              </controlPr>
            </control>
          </mc:Choice>
        </mc:AlternateContent>
        <mc:AlternateContent xmlns:mc="http://schemas.openxmlformats.org/markup-compatibility/2006">
          <mc:Choice Requires="x14">
            <control shapeId="26377" r:id="rId9" name="Check Box 9993">
              <controlPr defaultSize="0" autoFill="0" autoLine="0" autoPict="0">
                <anchor moveWithCells="1">
                  <from>
                    <xdr:col>18</xdr:col>
                    <xdr:colOff>0</xdr:colOff>
                    <xdr:row>111</xdr:row>
                    <xdr:rowOff>577850</xdr:rowOff>
                  </from>
                  <to>
                    <xdr:col>21</xdr:col>
                    <xdr:colOff>0</xdr:colOff>
                    <xdr:row>111</xdr:row>
                    <xdr:rowOff>2578100</xdr:rowOff>
                  </to>
                </anchor>
              </controlPr>
            </control>
          </mc:Choice>
        </mc:AlternateContent>
        <mc:AlternateContent xmlns:mc="http://schemas.openxmlformats.org/markup-compatibility/2006">
          <mc:Choice Requires="x14">
            <control shapeId="26378" r:id="rId10" name="Check Box 9994">
              <controlPr defaultSize="0" autoFill="0" autoLine="0" autoPict="0">
                <anchor moveWithCells="1">
                  <from>
                    <xdr:col>18</xdr:col>
                    <xdr:colOff>0</xdr:colOff>
                    <xdr:row>119</xdr:row>
                    <xdr:rowOff>292100</xdr:rowOff>
                  </from>
                  <to>
                    <xdr:col>21</xdr:col>
                    <xdr:colOff>0</xdr:colOff>
                    <xdr:row>119</xdr:row>
                    <xdr:rowOff>2578100</xdr:rowOff>
                  </to>
                </anchor>
              </controlPr>
            </control>
          </mc:Choice>
        </mc:AlternateContent>
        <mc:AlternateContent xmlns:mc="http://schemas.openxmlformats.org/markup-compatibility/2006">
          <mc:Choice Requires="x14">
            <control shapeId="26379" r:id="rId11" name="Check Box 9995">
              <controlPr defaultSize="0" autoFill="0" autoLine="0" autoPict="0">
                <anchor moveWithCells="1">
                  <from>
                    <xdr:col>18</xdr:col>
                    <xdr:colOff>0</xdr:colOff>
                    <xdr:row>127</xdr:row>
                    <xdr:rowOff>577850</xdr:rowOff>
                  </from>
                  <to>
                    <xdr:col>21</xdr:col>
                    <xdr:colOff>0</xdr:colOff>
                    <xdr:row>127</xdr:row>
                    <xdr:rowOff>2578100</xdr:rowOff>
                  </to>
                </anchor>
              </controlPr>
            </control>
          </mc:Choice>
        </mc:AlternateContent>
        <mc:AlternateContent xmlns:mc="http://schemas.openxmlformats.org/markup-compatibility/2006">
          <mc:Choice Requires="x14">
            <control shapeId="26380" r:id="rId12" name="Check Box 9996">
              <controlPr defaultSize="0" autoFill="0" autoLine="0" autoPict="0">
                <anchor moveWithCells="1">
                  <from>
                    <xdr:col>18</xdr:col>
                    <xdr:colOff>0</xdr:colOff>
                    <xdr:row>135</xdr:row>
                    <xdr:rowOff>565150</xdr:rowOff>
                  </from>
                  <to>
                    <xdr:col>21</xdr:col>
                    <xdr:colOff>0</xdr:colOff>
                    <xdr:row>136</xdr:row>
                    <xdr:rowOff>0</xdr:rowOff>
                  </to>
                </anchor>
              </controlPr>
            </control>
          </mc:Choice>
        </mc:AlternateContent>
        <mc:AlternateContent xmlns:mc="http://schemas.openxmlformats.org/markup-compatibility/2006">
          <mc:Choice Requires="x14">
            <control shapeId="26381" r:id="rId13" name="Check Box 9997">
              <controlPr defaultSize="0" autoFill="0" autoLine="0" autoPict="0">
                <anchor moveWithCells="1">
                  <from>
                    <xdr:col>18</xdr:col>
                    <xdr:colOff>0</xdr:colOff>
                    <xdr:row>143</xdr:row>
                    <xdr:rowOff>660400</xdr:rowOff>
                  </from>
                  <to>
                    <xdr:col>21</xdr:col>
                    <xdr:colOff>0</xdr:colOff>
                    <xdr:row>143</xdr:row>
                    <xdr:rowOff>2438400</xdr:rowOff>
                  </to>
                </anchor>
              </controlPr>
            </control>
          </mc:Choice>
        </mc:AlternateContent>
        <mc:AlternateContent xmlns:mc="http://schemas.openxmlformats.org/markup-compatibility/2006">
          <mc:Choice Requires="x14">
            <control shapeId="26382" r:id="rId14" name="Check Box 9998">
              <controlPr defaultSize="0" autoFill="0" autoLine="0" autoPict="0">
                <anchor moveWithCells="1">
                  <from>
                    <xdr:col>18</xdr:col>
                    <xdr:colOff>0</xdr:colOff>
                    <xdr:row>151</xdr:row>
                    <xdr:rowOff>374650</xdr:rowOff>
                  </from>
                  <to>
                    <xdr:col>21</xdr:col>
                    <xdr:colOff>0</xdr:colOff>
                    <xdr:row>152</xdr:row>
                    <xdr:rowOff>0</xdr:rowOff>
                  </to>
                </anchor>
              </controlPr>
            </control>
          </mc:Choice>
        </mc:AlternateContent>
        <mc:AlternateContent xmlns:mc="http://schemas.openxmlformats.org/markup-compatibility/2006">
          <mc:Choice Requires="x14">
            <control shapeId="26383" r:id="rId15" name="Check Box 9999">
              <controlPr defaultSize="0" autoFill="0" autoLine="0" autoPict="0">
                <anchor moveWithCells="1">
                  <from>
                    <xdr:col>18</xdr:col>
                    <xdr:colOff>0</xdr:colOff>
                    <xdr:row>159</xdr:row>
                    <xdr:rowOff>577850</xdr:rowOff>
                  </from>
                  <to>
                    <xdr:col>21</xdr:col>
                    <xdr:colOff>0</xdr:colOff>
                    <xdr:row>159</xdr:row>
                    <xdr:rowOff>2578100</xdr:rowOff>
                  </to>
                </anchor>
              </controlPr>
            </control>
          </mc:Choice>
        </mc:AlternateContent>
        <mc:AlternateContent xmlns:mc="http://schemas.openxmlformats.org/markup-compatibility/2006">
          <mc:Choice Requires="x14">
            <control shapeId="26400" r:id="rId16" name="Check Box 10016">
              <controlPr defaultSize="0" autoFill="0" autoLine="0" autoPict="0">
                <anchor moveWithCells="1">
                  <from>
                    <xdr:col>18</xdr:col>
                    <xdr:colOff>0</xdr:colOff>
                    <xdr:row>31</xdr:row>
                    <xdr:rowOff>292100</xdr:rowOff>
                  </from>
                  <to>
                    <xdr:col>21</xdr:col>
                    <xdr:colOff>0</xdr:colOff>
                    <xdr:row>31</xdr:row>
                    <xdr:rowOff>1943100</xdr:rowOff>
                  </to>
                </anchor>
              </controlPr>
            </control>
          </mc:Choice>
        </mc:AlternateContent>
        <mc:AlternateContent xmlns:mc="http://schemas.openxmlformats.org/markup-compatibility/2006">
          <mc:Choice Requires="x14">
            <control shapeId="26402" r:id="rId17" name="Check Box 10018">
              <controlPr defaultSize="0" autoFill="0" autoLine="0" autoPict="0">
                <anchor moveWithCells="1">
                  <from>
                    <xdr:col>18</xdr:col>
                    <xdr:colOff>260350</xdr:colOff>
                    <xdr:row>39</xdr:row>
                    <xdr:rowOff>6350</xdr:rowOff>
                  </from>
                  <to>
                    <xdr:col>21</xdr:col>
                    <xdr:colOff>184150</xdr:colOff>
                    <xdr:row>39</xdr:row>
                    <xdr:rowOff>1625600</xdr:rowOff>
                  </to>
                </anchor>
              </controlPr>
            </control>
          </mc:Choice>
        </mc:AlternateContent>
        <mc:AlternateContent xmlns:mc="http://schemas.openxmlformats.org/markup-compatibility/2006">
          <mc:Choice Requires="x14">
            <control shapeId="26404" r:id="rId18" name="Check Box 10020">
              <controlPr defaultSize="0" autoFill="0" autoLine="0" autoPict="0">
                <anchor moveWithCells="1">
                  <from>
                    <xdr:col>18</xdr:col>
                    <xdr:colOff>0</xdr:colOff>
                    <xdr:row>55</xdr:row>
                    <xdr:rowOff>660400</xdr:rowOff>
                  </from>
                  <to>
                    <xdr:col>21</xdr:col>
                    <xdr:colOff>0</xdr:colOff>
                    <xdr:row>55</xdr:row>
                    <xdr:rowOff>2374900</xdr:rowOff>
                  </to>
                </anchor>
              </controlPr>
            </control>
          </mc:Choice>
        </mc:AlternateContent>
        <mc:AlternateContent xmlns:mc="http://schemas.openxmlformats.org/markup-compatibility/2006">
          <mc:Choice Requires="x14">
            <control shapeId="26407" r:id="rId19" name="Check Box 10023">
              <controlPr defaultSize="0" autoFill="0" autoLine="0" autoPict="0">
                <anchor moveWithCells="1">
                  <from>
                    <xdr:col>18</xdr:col>
                    <xdr:colOff>0</xdr:colOff>
                    <xdr:row>87</xdr:row>
                    <xdr:rowOff>768350</xdr:rowOff>
                  </from>
                  <to>
                    <xdr:col>21</xdr:col>
                    <xdr:colOff>0</xdr:colOff>
                    <xdr:row>87</xdr:row>
                    <xdr:rowOff>2578100</xdr:rowOff>
                  </to>
                </anchor>
              </controlPr>
            </control>
          </mc:Choice>
        </mc:AlternateContent>
        <mc:AlternateContent xmlns:mc="http://schemas.openxmlformats.org/markup-compatibility/2006">
          <mc:Choice Requires="x14">
            <control shapeId="26408" r:id="rId20" name="Check Box 10024">
              <controlPr defaultSize="0" autoFill="0" autoLine="0" autoPict="0">
                <anchor moveWithCells="1">
                  <from>
                    <xdr:col>18</xdr:col>
                    <xdr:colOff>0</xdr:colOff>
                    <xdr:row>95</xdr:row>
                    <xdr:rowOff>660400</xdr:rowOff>
                  </from>
                  <to>
                    <xdr:col>21</xdr:col>
                    <xdr:colOff>0</xdr:colOff>
                    <xdr:row>95</xdr:row>
                    <xdr:rowOff>2133600</xdr:rowOff>
                  </to>
                </anchor>
              </controlPr>
            </control>
          </mc:Choice>
        </mc:AlternateContent>
        <mc:AlternateContent xmlns:mc="http://schemas.openxmlformats.org/markup-compatibility/2006">
          <mc:Choice Requires="x14">
            <control shapeId="26409" r:id="rId21" name="Check Box 10025">
              <controlPr defaultSize="0" autoFill="0" autoLine="0" autoPict="0">
                <anchor moveWithCells="1">
                  <from>
                    <xdr:col>18</xdr:col>
                    <xdr:colOff>0</xdr:colOff>
                    <xdr:row>103</xdr:row>
                    <xdr:rowOff>514350</xdr:rowOff>
                  </from>
                  <to>
                    <xdr:col>21</xdr:col>
                    <xdr:colOff>0</xdr:colOff>
                    <xdr:row>104</xdr:row>
                    <xdr:rowOff>0</xdr:rowOff>
                  </to>
                </anchor>
              </controlPr>
            </control>
          </mc:Choice>
        </mc:AlternateContent>
        <mc:AlternateContent xmlns:mc="http://schemas.openxmlformats.org/markup-compatibility/2006">
          <mc:Choice Requires="x14">
            <control shapeId="26423" r:id="rId22" name="Check Box 10039">
              <controlPr defaultSize="0" autoFill="0" autoLine="0" autoPict="0">
                <anchor moveWithCells="1">
                  <from>
                    <xdr:col>18</xdr:col>
                    <xdr:colOff>0</xdr:colOff>
                    <xdr:row>63</xdr:row>
                    <xdr:rowOff>990600</xdr:rowOff>
                  </from>
                  <to>
                    <xdr:col>21</xdr:col>
                    <xdr:colOff>0</xdr:colOff>
                    <xdr:row>63</xdr:row>
                    <xdr:rowOff>2578100</xdr:rowOff>
                  </to>
                </anchor>
              </controlPr>
            </control>
          </mc:Choice>
        </mc:AlternateContent>
        <mc:AlternateContent xmlns:mc="http://schemas.openxmlformats.org/markup-compatibility/2006">
          <mc:Choice Requires="x14">
            <control shapeId="26426" r:id="rId23" name="Check Box 10042">
              <controlPr defaultSize="0" autoFill="0" autoLine="0" autoPict="0">
                <anchor moveWithCells="1">
                  <from>
                    <xdr:col>18</xdr:col>
                    <xdr:colOff>171450</xdr:colOff>
                    <xdr:row>71</xdr:row>
                    <xdr:rowOff>1295400</xdr:rowOff>
                  </from>
                  <to>
                    <xdr:col>21</xdr:col>
                    <xdr:colOff>6350</xdr:colOff>
                    <xdr:row>71</xdr:row>
                    <xdr:rowOff>2578100</xdr:rowOff>
                  </to>
                </anchor>
              </controlPr>
            </control>
          </mc:Choice>
        </mc:AlternateContent>
        <mc:AlternateContent xmlns:mc="http://schemas.openxmlformats.org/markup-compatibility/2006">
          <mc:Choice Requires="x14">
            <control shapeId="40294" r:id="rId24" name="Check Box 10598">
              <controlPr defaultSize="0" autoFill="0" autoLine="0" autoPict="0">
                <anchor moveWithCells="1">
                  <from>
                    <xdr:col>18</xdr:col>
                    <xdr:colOff>0</xdr:colOff>
                    <xdr:row>167</xdr:row>
                    <xdr:rowOff>768350</xdr:rowOff>
                  </from>
                  <to>
                    <xdr:col>21</xdr:col>
                    <xdr:colOff>0</xdr:colOff>
                    <xdr:row>167</xdr:row>
                    <xdr:rowOff>2578100</xdr:rowOff>
                  </to>
                </anchor>
              </controlPr>
            </control>
          </mc:Choice>
        </mc:AlternateContent>
        <mc:AlternateContent xmlns:mc="http://schemas.openxmlformats.org/markup-compatibility/2006">
          <mc:Choice Requires="x14">
            <control shapeId="54500" r:id="rId25" name="Check Box 15588">
              <controlPr defaultSize="0" autoFill="0" autoLine="0" autoPict="0">
                <anchor moveWithCells="1">
                  <from>
                    <xdr:col>17</xdr:col>
                    <xdr:colOff>254000</xdr:colOff>
                    <xdr:row>183</xdr:row>
                    <xdr:rowOff>171450</xdr:rowOff>
                  </from>
                  <to>
                    <xdr:col>21</xdr:col>
                    <xdr:colOff>222250</xdr:colOff>
                    <xdr:row>184</xdr:row>
                    <xdr:rowOff>0</xdr:rowOff>
                  </to>
                </anchor>
              </controlPr>
            </control>
          </mc:Choice>
        </mc:AlternateContent>
        <mc:AlternateContent xmlns:mc="http://schemas.openxmlformats.org/markup-compatibility/2006">
          <mc:Choice Requires="x14">
            <control shapeId="54501" r:id="rId26" name="Check Box 15589">
              <controlPr defaultSize="0" autoFill="0" autoLine="0" autoPict="0">
                <anchor moveWithCells="1">
                  <from>
                    <xdr:col>17</xdr:col>
                    <xdr:colOff>355600</xdr:colOff>
                    <xdr:row>191</xdr:row>
                    <xdr:rowOff>247650</xdr:rowOff>
                  </from>
                  <to>
                    <xdr:col>20</xdr:col>
                    <xdr:colOff>4108450</xdr:colOff>
                    <xdr:row>191</xdr:row>
                    <xdr:rowOff>647700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tabColor theme="5" tint="0.59999389629810485"/>
  </sheetPr>
  <dimension ref="A1:S57"/>
  <sheetViews>
    <sheetView showGridLines="0" zoomScaleNormal="100" workbookViewId="0"/>
  </sheetViews>
  <sheetFormatPr defaultColWidth="0" defaultRowHeight="14.5" zeroHeight="1" x14ac:dyDescent="0.35"/>
  <cols>
    <col min="1" max="1" width="1.81640625" style="25" customWidth="1"/>
    <col min="2" max="2" width="10.54296875" style="25" customWidth="1"/>
    <col min="3" max="3" width="9.54296875" style="25" customWidth="1"/>
    <col min="4" max="4" width="24.54296875" style="25" customWidth="1"/>
    <col min="5" max="5" width="22.54296875" style="25" customWidth="1"/>
    <col min="6" max="8" width="19.54296875" style="25" customWidth="1"/>
    <col min="9" max="9" width="24.54296875" style="25" customWidth="1"/>
    <col min="10" max="10" width="8.81640625" style="25" customWidth="1"/>
    <col min="11" max="16384" width="0" style="25" hidden="1"/>
  </cols>
  <sheetData>
    <row r="1" spans="1:19" ht="60" customHeight="1" x14ac:dyDescent="0.35">
      <c r="A1" s="363"/>
      <c r="B1" s="364" t="str">
        <f>Development!A9&amp;" Commercial Efficiency Program"</f>
        <v>2024 Commercial Efficiency Program</v>
      </c>
      <c r="C1" s="363"/>
      <c r="D1" s="363"/>
      <c r="E1" s="363"/>
      <c r="F1" s="363"/>
      <c r="G1" s="366"/>
      <c r="H1" s="366"/>
      <c r="I1" s="366"/>
      <c r="J1" s="366"/>
      <c r="K1" s="79"/>
      <c r="L1" s="79"/>
      <c r="M1" s="79"/>
      <c r="N1" s="79"/>
      <c r="O1" s="79"/>
      <c r="P1" s="79"/>
      <c r="Q1" s="79"/>
      <c r="R1" s="79"/>
      <c r="S1" s="79"/>
    </row>
    <row r="2" spans="1:19" ht="60" customHeight="1" thickBot="1" x14ac:dyDescent="0.4">
      <c r="A2" s="363"/>
      <c r="B2" s="363"/>
      <c r="C2" s="365" t="str">
        <f>Development!A2&amp;" "&amp;Development!A9&amp;" "&amp;"version "&amp;Development!A7</f>
        <v>Outdoor Lighting 2024 version 1.0</v>
      </c>
      <c r="D2" s="363"/>
      <c r="E2" s="363"/>
      <c r="F2" s="363"/>
      <c r="G2" s="366"/>
      <c r="H2" s="366"/>
      <c r="I2" s="366"/>
      <c r="J2" s="366"/>
      <c r="K2" s="1"/>
      <c r="L2" s="1"/>
      <c r="M2" s="1"/>
      <c r="N2" s="1"/>
      <c r="O2" s="1"/>
      <c r="P2" s="1"/>
      <c r="Q2" s="1"/>
      <c r="R2" s="1"/>
      <c r="S2" s="1"/>
    </row>
    <row r="3" spans="1:19" ht="10.5" customHeight="1" thickTop="1" x14ac:dyDescent="0.35">
      <c r="A3" s="348"/>
      <c r="B3" s="348"/>
      <c r="C3" s="348"/>
      <c r="D3" s="348"/>
      <c r="E3" s="348"/>
      <c r="F3" s="348"/>
      <c r="G3" s="348"/>
      <c r="H3" s="348"/>
      <c r="I3" s="348"/>
      <c r="J3" s="348"/>
      <c r="K3" s="1"/>
      <c r="L3" s="1"/>
      <c r="M3" s="1"/>
      <c r="N3" s="1"/>
      <c r="O3" s="1"/>
      <c r="P3" s="1"/>
      <c r="Q3" s="1"/>
      <c r="R3" s="1"/>
      <c r="S3" s="1"/>
    </row>
    <row r="4" spans="1:19" ht="40.4" customHeight="1" x14ac:dyDescent="0.35">
      <c r="B4" s="444" t="s">
        <v>413</v>
      </c>
      <c r="C4" s="444"/>
      <c r="D4" s="444"/>
      <c r="E4" s="444"/>
      <c r="F4" s="444"/>
      <c r="G4" s="444"/>
      <c r="H4" s="444"/>
      <c r="I4" s="444"/>
    </row>
    <row r="5" spans="1:19" ht="20" x14ac:dyDescent="0.4">
      <c r="B5" s="322" t="s">
        <v>336</v>
      </c>
    </row>
    <row r="6" spans="1:19" ht="25.4" customHeight="1" x14ac:dyDescent="0.4">
      <c r="B6" s="323" t="s">
        <v>337</v>
      </c>
      <c r="D6" s="324"/>
      <c r="E6" s="324"/>
      <c r="F6" s="324"/>
      <c r="G6" s="324"/>
      <c r="H6" s="324"/>
      <c r="I6" s="324"/>
    </row>
    <row r="7" spans="1:19" ht="25.4" customHeight="1" x14ac:dyDescent="0.35">
      <c r="B7" s="325" t="s">
        <v>338</v>
      </c>
      <c r="C7" s="326"/>
      <c r="D7" s="326"/>
      <c r="E7" s="326"/>
      <c r="F7" s="326"/>
      <c r="G7" s="326"/>
      <c r="H7" s="326"/>
      <c r="I7" s="326"/>
    </row>
    <row r="8" spans="1:19" ht="25.4" customHeight="1" x14ac:dyDescent="0.35">
      <c r="B8" s="325" t="s">
        <v>414</v>
      </c>
      <c r="C8" s="327"/>
      <c r="D8" s="327"/>
      <c r="E8" s="327"/>
      <c r="F8" s="327"/>
      <c r="G8" s="327"/>
      <c r="H8" s="327"/>
      <c r="I8" s="328"/>
    </row>
    <row r="9" spans="1:19" ht="25.4" customHeight="1" x14ac:dyDescent="0.35">
      <c r="B9" s="64" t="s">
        <v>392</v>
      </c>
      <c r="C9" s="156"/>
      <c r="D9" s="156"/>
      <c r="E9" s="156"/>
      <c r="F9" s="156"/>
      <c r="G9" s="156"/>
      <c r="H9" s="156"/>
      <c r="I9" s="329"/>
    </row>
    <row r="10" spans="1:19" ht="25.4" customHeight="1" x14ac:dyDescent="0.35">
      <c r="B10" s="64" t="s">
        <v>339</v>
      </c>
      <c r="C10" s="156"/>
      <c r="D10" s="156"/>
      <c r="E10" s="156"/>
      <c r="F10" s="156"/>
      <c r="G10" s="156"/>
      <c r="H10" s="156"/>
      <c r="I10" s="329"/>
    </row>
    <row r="11" spans="1:19" ht="25.4" customHeight="1" x14ac:dyDescent="0.35">
      <c r="B11" s="64" t="s">
        <v>340</v>
      </c>
      <c r="C11" s="156"/>
      <c r="D11" s="156"/>
      <c r="E11" s="156"/>
      <c r="F11" s="156"/>
      <c r="G11" s="156"/>
      <c r="H11" s="156"/>
      <c r="I11" s="329"/>
    </row>
    <row r="12" spans="1:19" ht="25.4" customHeight="1" x14ac:dyDescent="0.35">
      <c r="B12" s="64" t="s">
        <v>341</v>
      </c>
      <c r="C12" s="156"/>
      <c r="D12" s="156"/>
      <c r="E12" s="156"/>
      <c r="F12" s="156"/>
      <c r="G12" s="156"/>
      <c r="H12" s="156"/>
      <c r="I12" s="329"/>
    </row>
    <row r="13" spans="1:19" ht="31.4" customHeight="1" x14ac:dyDescent="0.35">
      <c r="B13" s="445" t="s">
        <v>393</v>
      </c>
      <c r="C13" s="445"/>
      <c r="D13" s="445"/>
      <c r="E13" s="445"/>
      <c r="F13" s="445"/>
      <c r="G13" s="445"/>
      <c r="H13" s="445"/>
      <c r="I13" s="445"/>
    </row>
    <row r="14" spans="1:19" ht="25.4" customHeight="1" x14ac:dyDescent="0.35">
      <c r="B14" s="330" t="s">
        <v>342</v>
      </c>
      <c r="C14" s="331"/>
      <c r="D14" s="331"/>
      <c r="E14" s="331"/>
      <c r="F14" s="331"/>
      <c r="G14" s="331"/>
      <c r="H14" s="331"/>
      <c r="I14" s="331"/>
    </row>
    <row r="15" spans="1:19" ht="28" x14ac:dyDescent="0.35">
      <c r="B15" s="368" t="s">
        <v>343</v>
      </c>
      <c r="C15" s="369" t="s">
        <v>344</v>
      </c>
      <c r="D15" s="446" t="s">
        <v>207</v>
      </c>
      <c r="E15" s="446"/>
      <c r="F15" s="447" t="s">
        <v>345</v>
      </c>
      <c r="G15" s="448"/>
      <c r="H15" s="449"/>
      <c r="I15" s="368" t="s">
        <v>346</v>
      </c>
    </row>
    <row r="16" spans="1:19" s="333" customFormat="1" ht="60" customHeight="1" x14ac:dyDescent="0.35">
      <c r="B16" s="338" t="str">
        <f>References!A13</f>
        <v>X900</v>
      </c>
      <c r="C16" s="332">
        <f>INDEX(References!$B$13:$B$48,MATCH('Eligibility Table'!B16,References!$A$13:$A$48,0))</f>
        <v>60</v>
      </c>
      <c r="D16" s="436" t="s">
        <v>347</v>
      </c>
      <c r="E16" s="436"/>
      <c r="F16" s="437" t="s">
        <v>349</v>
      </c>
      <c r="G16" s="437"/>
      <c r="H16" s="437"/>
      <c r="I16" s="450"/>
    </row>
    <row r="17" spans="2:9" s="333" customFormat="1" ht="60" customHeight="1" x14ac:dyDescent="0.35">
      <c r="B17" s="338" t="str">
        <f>References!A14</f>
        <v>X900-P</v>
      </c>
      <c r="C17" s="332">
        <f>INDEX(References!$B$13:$B$48,MATCH('Eligibility Table'!B17,References!$A$13:$A$48,0))</f>
        <v>60</v>
      </c>
      <c r="D17" s="436" t="s">
        <v>348</v>
      </c>
      <c r="E17" s="436"/>
      <c r="F17" s="437" t="s">
        <v>350</v>
      </c>
      <c r="G17" s="437"/>
      <c r="H17" s="437"/>
      <c r="I17" s="450"/>
    </row>
    <row r="18" spans="2:9" s="333" customFormat="1" ht="60" customHeight="1" x14ac:dyDescent="0.35">
      <c r="B18" s="338" t="str">
        <f>References!A15</f>
        <v>X901</v>
      </c>
      <c r="C18" s="332">
        <f>INDEX(References!$B$13:$B$48,MATCH('Eligibility Table'!B18,References!$A$13:$A$48,0))</f>
        <v>165</v>
      </c>
      <c r="D18" s="436" t="s">
        <v>426</v>
      </c>
      <c r="E18" s="436"/>
      <c r="F18" s="437" t="s">
        <v>349</v>
      </c>
      <c r="G18" s="437"/>
      <c r="H18" s="437"/>
      <c r="I18" s="450"/>
    </row>
    <row r="19" spans="2:9" s="333" customFormat="1" ht="60" customHeight="1" x14ac:dyDescent="0.35">
      <c r="B19" s="338" t="str">
        <f>References!A16</f>
        <v>X901-P</v>
      </c>
      <c r="C19" s="332">
        <f>INDEX(References!$B$13:$B$48,MATCH('Eligibility Table'!B19,References!$A$13:$A$48,0))</f>
        <v>165</v>
      </c>
      <c r="D19" s="436" t="s">
        <v>427</v>
      </c>
      <c r="E19" s="436"/>
      <c r="F19" s="437" t="s">
        <v>350</v>
      </c>
      <c r="G19" s="437"/>
      <c r="H19" s="437"/>
      <c r="I19" s="450"/>
    </row>
    <row r="20" spans="2:9" s="333" customFormat="1" ht="60" customHeight="1" x14ac:dyDescent="0.35">
      <c r="B20" s="338" t="str">
        <f>References!A17</f>
        <v>X910</v>
      </c>
      <c r="C20" s="332">
        <f>INDEX(References!$B$13:$B$48,MATCH('Eligibility Table'!B20,References!$A$13:$A$48,0))</f>
        <v>100</v>
      </c>
      <c r="D20" s="436" t="s">
        <v>680</v>
      </c>
      <c r="E20" s="436"/>
      <c r="F20" s="437" t="s">
        <v>351</v>
      </c>
      <c r="G20" s="437"/>
      <c r="H20" s="437"/>
      <c r="I20" s="450"/>
    </row>
    <row r="21" spans="2:9" s="333" customFormat="1" ht="60" customHeight="1" x14ac:dyDescent="0.35">
      <c r="B21" s="338" t="str">
        <f>References!A18</f>
        <v>X910-P</v>
      </c>
      <c r="C21" s="332">
        <f>INDEX(References!$B$13:$B$48,MATCH('Eligibility Table'!B21,References!$A$13:$A$48,0))</f>
        <v>100</v>
      </c>
      <c r="D21" s="436" t="s">
        <v>681</v>
      </c>
      <c r="E21" s="436"/>
      <c r="F21" s="437" t="s">
        <v>352</v>
      </c>
      <c r="G21" s="437"/>
      <c r="H21" s="437"/>
      <c r="I21" s="450"/>
    </row>
    <row r="22" spans="2:9" s="333" customFormat="1" ht="60" customHeight="1" x14ac:dyDescent="0.35">
      <c r="B22" s="338" t="str">
        <f>References!A19</f>
        <v>X911</v>
      </c>
      <c r="C22" s="332">
        <f>INDEX(References!$B$13:$B$48,MATCH('Eligibility Table'!B22,References!$A$13:$A$48,0))</f>
        <v>200</v>
      </c>
      <c r="D22" s="436" t="s">
        <v>682</v>
      </c>
      <c r="E22" s="436"/>
      <c r="F22" s="437" t="s">
        <v>351</v>
      </c>
      <c r="G22" s="437"/>
      <c r="H22" s="437"/>
      <c r="I22" s="450"/>
    </row>
    <row r="23" spans="2:9" s="333" customFormat="1" ht="60" customHeight="1" x14ac:dyDescent="0.35">
      <c r="B23" s="338" t="str">
        <f>References!A20</f>
        <v>X911-P</v>
      </c>
      <c r="C23" s="332">
        <f>INDEX(References!$B$13:$B$48,MATCH('Eligibility Table'!B23,References!$A$13:$A$48,0))</f>
        <v>200</v>
      </c>
      <c r="D23" s="436" t="s">
        <v>683</v>
      </c>
      <c r="E23" s="436"/>
      <c r="F23" s="437" t="s">
        <v>352</v>
      </c>
      <c r="G23" s="437"/>
      <c r="H23" s="437"/>
      <c r="I23" s="450"/>
    </row>
    <row r="24" spans="2:9" s="333" customFormat="1" ht="60" customHeight="1" x14ac:dyDescent="0.35">
      <c r="B24" s="338" t="str">
        <f>References!A21</f>
        <v>X912</v>
      </c>
      <c r="C24" s="332">
        <f>INDEX(References!$B$13:$B$48,MATCH('Eligibility Table'!B24,References!$A$13:$A$48,0))</f>
        <v>60</v>
      </c>
      <c r="D24" s="436" t="s">
        <v>362</v>
      </c>
      <c r="E24" s="436"/>
      <c r="F24" s="437" t="s">
        <v>353</v>
      </c>
      <c r="G24" s="437"/>
      <c r="H24" s="437"/>
      <c r="I24" s="450"/>
    </row>
    <row r="25" spans="2:9" s="333" customFormat="1" ht="60" customHeight="1" x14ac:dyDescent="0.35">
      <c r="B25" s="338" t="str">
        <f>References!A22</f>
        <v>X913</v>
      </c>
      <c r="C25" s="332">
        <f>INDEX(References!$B$13:$B$48,MATCH('Eligibility Table'!B25,References!$A$13:$A$48,0))</f>
        <v>130</v>
      </c>
      <c r="D25" s="436" t="s">
        <v>363</v>
      </c>
      <c r="E25" s="436"/>
      <c r="F25" s="437" t="s">
        <v>353</v>
      </c>
      <c r="G25" s="437"/>
      <c r="H25" s="437"/>
      <c r="I25" s="450"/>
    </row>
    <row r="26" spans="2:9" s="333" customFormat="1" ht="60" customHeight="1" x14ac:dyDescent="0.35">
      <c r="B26" s="338" t="str">
        <f>References!A23</f>
        <v>X914</v>
      </c>
      <c r="C26" s="332">
        <f>INDEX(References!$B$13:$B$48,MATCH('Eligibility Table'!B26,References!$A$13:$A$48,0))</f>
        <v>80</v>
      </c>
      <c r="D26" s="436" t="s">
        <v>354</v>
      </c>
      <c r="E26" s="436"/>
      <c r="F26" s="437" t="s">
        <v>372</v>
      </c>
      <c r="G26" s="437"/>
      <c r="H26" s="437"/>
      <c r="I26" s="450"/>
    </row>
    <row r="27" spans="2:9" s="333" customFormat="1" ht="60" customHeight="1" x14ac:dyDescent="0.35">
      <c r="B27" s="338" t="str">
        <f>References!A24</f>
        <v>X914-P</v>
      </c>
      <c r="C27" s="332">
        <f>INDEX(References!$B$13:$B$48,MATCH('Eligibility Table'!B27,References!$A$13:$A$48,0))</f>
        <v>80</v>
      </c>
      <c r="D27" s="436" t="s">
        <v>355</v>
      </c>
      <c r="E27" s="436"/>
      <c r="F27" s="437" t="s">
        <v>373</v>
      </c>
      <c r="G27" s="437"/>
      <c r="H27" s="437"/>
      <c r="I27" s="450"/>
    </row>
    <row r="28" spans="2:9" s="333" customFormat="1" ht="60" customHeight="1" x14ac:dyDescent="0.35">
      <c r="B28" s="338" t="str">
        <f>References!A25</f>
        <v>X915</v>
      </c>
      <c r="C28" s="332">
        <f>INDEX(References!$B$13:$B$48,MATCH('Eligibility Table'!B28,References!$A$13:$A$48,0))</f>
        <v>170</v>
      </c>
      <c r="D28" s="436" t="s">
        <v>356</v>
      </c>
      <c r="E28" s="436"/>
      <c r="F28" s="437" t="s">
        <v>372</v>
      </c>
      <c r="G28" s="437"/>
      <c r="H28" s="437"/>
      <c r="I28" s="450"/>
    </row>
    <row r="29" spans="2:9" s="333" customFormat="1" ht="60" customHeight="1" x14ac:dyDescent="0.35">
      <c r="B29" s="338" t="str">
        <f>References!A26</f>
        <v>X915-P</v>
      </c>
      <c r="C29" s="332">
        <f>INDEX(References!$B$13:$B$48,MATCH('Eligibility Table'!B29,References!$A$13:$A$48,0))</f>
        <v>170</v>
      </c>
      <c r="D29" s="436" t="s">
        <v>357</v>
      </c>
      <c r="E29" s="436"/>
      <c r="F29" s="437" t="s">
        <v>373</v>
      </c>
      <c r="G29" s="437"/>
      <c r="H29" s="437"/>
      <c r="I29" s="450"/>
    </row>
    <row r="30" spans="2:9" s="333" customFormat="1" ht="60" customHeight="1" x14ac:dyDescent="0.35">
      <c r="B30" s="338" t="str">
        <f>References!A27</f>
        <v>X920</v>
      </c>
      <c r="C30" s="332">
        <f>INDEX(References!$B$13:$B$48,MATCH('Eligibility Table'!B30,References!$A$13:$A$48,0))</f>
        <v>60</v>
      </c>
      <c r="D30" s="436" t="s">
        <v>358</v>
      </c>
      <c r="E30" s="436"/>
      <c r="F30" s="443" t="s">
        <v>374</v>
      </c>
      <c r="G30" s="437"/>
      <c r="H30" s="437"/>
      <c r="I30" s="450"/>
    </row>
    <row r="31" spans="2:9" s="333" customFormat="1" ht="60" customHeight="1" x14ac:dyDescent="0.35">
      <c r="B31" s="338" t="str">
        <f>References!A28</f>
        <v>X920-P</v>
      </c>
      <c r="C31" s="332">
        <f>INDEX(References!$B$13:$B$48,MATCH('Eligibility Table'!B31,References!$A$13:$A$48,0))</f>
        <v>60</v>
      </c>
      <c r="D31" s="436" t="s">
        <v>359</v>
      </c>
      <c r="E31" s="436"/>
      <c r="F31" s="443" t="s">
        <v>375</v>
      </c>
      <c r="G31" s="437"/>
      <c r="H31" s="437"/>
      <c r="I31" s="450"/>
    </row>
    <row r="32" spans="2:9" s="333" customFormat="1" ht="60" customHeight="1" x14ac:dyDescent="0.35">
      <c r="B32" s="338" t="str">
        <f>References!A29</f>
        <v>X921</v>
      </c>
      <c r="C32" s="332">
        <f>INDEX(References!$B$13:$B$48,MATCH('Eligibility Table'!B32,References!$A$13:$A$48,0))</f>
        <v>160</v>
      </c>
      <c r="D32" s="436" t="s">
        <v>360</v>
      </c>
      <c r="E32" s="436"/>
      <c r="F32" s="443" t="s">
        <v>374</v>
      </c>
      <c r="G32" s="437"/>
      <c r="H32" s="437"/>
      <c r="I32" s="450"/>
    </row>
    <row r="33" spans="2:9" s="333" customFormat="1" ht="60" customHeight="1" x14ac:dyDescent="0.35">
      <c r="B33" s="338" t="str">
        <f>References!A30</f>
        <v>X921-P</v>
      </c>
      <c r="C33" s="332">
        <f>INDEX(References!$B$13:$B$48,MATCH('Eligibility Table'!B33,References!$A$13:$A$48,0))</f>
        <v>160</v>
      </c>
      <c r="D33" s="436" t="s">
        <v>361</v>
      </c>
      <c r="E33" s="436"/>
      <c r="F33" s="443" t="s">
        <v>375</v>
      </c>
      <c r="G33" s="437"/>
      <c r="H33" s="437"/>
      <c r="I33" s="450"/>
    </row>
    <row r="34" spans="2:9" s="333" customFormat="1" ht="60" customHeight="1" x14ac:dyDescent="0.35">
      <c r="B34" s="338" t="str">
        <f>References!A31</f>
        <v>X922</v>
      </c>
      <c r="C34" s="332">
        <f>INDEX(References!$B$13:$B$48,MATCH('Eligibility Table'!B34,References!$A$13:$A$48,0))</f>
        <v>50</v>
      </c>
      <c r="D34" s="436" t="s">
        <v>365</v>
      </c>
      <c r="E34" s="436"/>
      <c r="F34" s="443" t="s">
        <v>376</v>
      </c>
      <c r="G34" s="437"/>
      <c r="H34" s="437"/>
      <c r="I34" s="450"/>
    </row>
    <row r="35" spans="2:9" s="333" customFormat="1" ht="60" customHeight="1" x14ac:dyDescent="0.35">
      <c r="B35" s="338" t="str">
        <f>References!A32</f>
        <v>X923</v>
      </c>
      <c r="C35" s="332">
        <f>INDEX(References!$B$13:$B$48,MATCH('Eligibility Table'!B35,References!$A$13:$A$48,0))</f>
        <v>100</v>
      </c>
      <c r="D35" s="436" t="s">
        <v>364</v>
      </c>
      <c r="E35" s="436"/>
      <c r="F35" s="443" t="s">
        <v>376</v>
      </c>
      <c r="G35" s="437"/>
      <c r="H35" s="437"/>
      <c r="I35" s="450"/>
    </row>
    <row r="36" spans="2:9" s="333" customFormat="1" ht="60" customHeight="1" x14ac:dyDescent="0.35">
      <c r="B36" s="338" t="str">
        <f>References!A33</f>
        <v>X924</v>
      </c>
      <c r="C36" s="332">
        <f>INDEX(References!$B$13:$B$48,MATCH('Eligibility Table'!B36,References!$A$13:$A$48,0))</f>
        <v>80</v>
      </c>
      <c r="D36" s="436" t="s">
        <v>368</v>
      </c>
      <c r="E36" s="436"/>
      <c r="F36" s="443" t="s">
        <v>371</v>
      </c>
      <c r="G36" s="437"/>
      <c r="H36" s="437"/>
      <c r="I36" s="450"/>
    </row>
    <row r="37" spans="2:9" s="333" customFormat="1" ht="60" customHeight="1" x14ac:dyDescent="0.35">
      <c r="B37" s="338" t="str">
        <f>References!A34</f>
        <v>X924-P</v>
      </c>
      <c r="C37" s="332">
        <f>INDEX(References!$B$13:$B$48,MATCH('Eligibility Table'!B37,References!$A$13:$A$48,0))</f>
        <v>80</v>
      </c>
      <c r="D37" s="436" t="s">
        <v>369</v>
      </c>
      <c r="E37" s="436"/>
      <c r="F37" s="443" t="s">
        <v>370</v>
      </c>
      <c r="G37" s="437"/>
      <c r="H37" s="437"/>
      <c r="I37" s="450"/>
    </row>
    <row r="38" spans="2:9" s="333" customFormat="1" ht="60" customHeight="1" x14ac:dyDescent="0.35">
      <c r="B38" s="338" t="str">
        <f>References!A35</f>
        <v>X925</v>
      </c>
      <c r="C38" s="332">
        <f>INDEX(References!$B$13:$B$48,MATCH('Eligibility Table'!B38,References!$A$13:$A$48,0))</f>
        <v>170</v>
      </c>
      <c r="D38" s="436" t="s">
        <v>366</v>
      </c>
      <c r="E38" s="436"/>
      <c r="F38" s="443" t="s">
        <v>371</v>
      </c>
      <c r="G38" s="437"/>
      <c r="H38" s="437"/>
      <c r="I38" s="450"/>
    </row>
    <row r="39" spans="2:9" s="333" customFormat="1" ht="60" customHeight="1" x14ac:dyDescent="0.35">
      <c r="B39" s="338" t="str">
        <f>References!A36</f>
        <v>X925-P</v>
      </c>
      <c r="C39" s="332">
        <f>INDEX(References!$B$13:$B$48,MATCH('Eligibility Table'!B39,References!$A$13:$A$48,0))</f>
        <v>170</v>
      </c>
      <c r="D39" s="436" t="s">
        <v>367</v>
      </c>
      <c r="E39" s="436"/>
      <c r="F39" s="443" t="s">
        <v>370</v>
      </c>
      <c r="G39" s="437"/>
      <c r="H39" s="437"/>
      <c r="I39" s="450"/>
    </row>
    <row r="40" spans="2:9" s="333" customFormat="1" ht="60" customHeight="1" x14ac:dyDescent="0.35">
      <c r="B40" s="338" t="str">
        <f>References!A37</f>
        <v>X930</v>
      </c>
      <c r="C40" s="332">
        <f>INDEX(References!$B$13:$B$48,MATCH('Eligibility Table'!B40,References!$A$13:$A$48,0))</f>
        <v>90</v>
      </c>
      <c r="D40" s="436" t="s">
        <v>380</v>
      </c>
      <c r="E40" s="436"/>
      <c r="F40" s="437" t="s">
        <v>377</v>
      </c>
      <c r="G40" s="437"/>
      <c r="H40" s="437"/>
      <c r="I40" s="450"/>
    </row>
    <row r="41" spans="2:9" s="333" customFormat="1" ht="60" customHeight="1" x14ac:dyDescent="0.35">
      <c r="B41" s="338" t="str">
        <f>References!A38</f>
        <v>X930-P</v>
      </c>
      <c r="C41" s="332">
        <f>INDEX(References!$B$13:$B$48,MATCH('Eligibility Table'!B41,References!$A$13:$A$48,0))</f>
        <v>90</v>
      </c>
      <c r="D41" s="436" t="s">
        <v>379</v>
      </c>
      <c r="E41" s="436"/>
      <c r="F41" s="437" t="s">
        <v>378</v>
      </c>
      <c r="G41" s="437"/>
      <c r="H41" s="437"/>
      <c r="I41" s="450"/>
    </row>
    <row r="42" spans="2:9" s="333" customFormat="1" ht="60" customHeight="1" x14ac:dyDescent="0.35">
      <c r="B42" s="338" t="str">
        <f>References!A39</f>
        <v>X931</v>
      </c>
      <c r="C42" s="332">
        <f>INDEX(References!$B$13:$B$48,MATCH('Eligibility Table'!B42,References!$A$13:$A$48,0))</f>
        <v>180</v>
      </c>
      <c r="D42" s="436" t="s">
        <v>382</v>
      </c>
      <c r="E42" s="436"/>
      <c r="F42" s="437" t="s">
        <v>377</v>
      </c>
      <c r="G42" s="437"/>
      <c r="H42" s="437"/>
      <c r="I42" s="450"/>
    </row>
    <row r="43" spans="2:9" s="333" customFormat="1" ht="60" customHeight="1" x14ac:dyDescent="0.35">
      <c r="B43" s="338" t="str">
        <f>References!A40</f>
        <v>X931-P</v>
      </c>
      <c r="C43" s="332">
        <f>INDEX(References!$B$13:$B$48,MATCH('Eligibility Table'!B43,References!$A$13:$A$48,0))</f>
        <v>180</v>
      </c>
      <c r="D43" s="436" t="s">
        <v>381</v>
      </c>
      <c r="E43" s="436"/>
      <c r="F43" s="437" t="s">
        <v>378</v>
      </c>
      <c r="G43" s="437"/>
      <c r="H43" s="437"/>
      <c r="I43" s="450"/>
    </row>
    <row r="44" spans="2:9" s="333" customFormat="1" ht="60" customHeight="1" x14ac:dyDescent="0.35">
      <c r="B44" s="338" t="str">
        <f>References!A41</f>
        <v>X932</v>
      </c>
      <c r="C44" s="332">
        <f>INDEX(References!$B$13:$B$48,MATCH('Eligibility Table'!B44,References!$A$13:$A$48,0))</f>
        <v>60</v>
      </c>
      <c r="D44" s="436" t="s">
        <v>384</v>
      </c>
      <c r="E44" s="436"/>
      <c r="F44" s="437" t="s">
        <v>383</v>
      </c>
      <c r="G44" s="437"/>
      <c r="H44" s="437"/>
      <c r="I44" s="450"/>
    </row>
    <row r="45" spans="2:9" s="333" customFormat="1" ht="60" customHeight="1" x14ac:dyDescent="0.35">
      <c r="B45" s="338" t="str">
        <f>References!A42</f>
        <v>X933</v>
      </c>
      <c r="C45" s="332">
        <f>INDEX(References!$B$13:$B$48,MATCH('Eligibility Table'!B45,References!$A$13:$A$48,0))</f>
        <v>130</v>
      </c>
      <c r="D45" s="436" t="s">
        <v>385</v>
      </c>
      <c r="E45" s="436"/>
      <c r="F45" s="437" t="s">
        <v>383</v>
      </c>
      <c r="G45" s="437"/>
      <c r="H45" s="437"/>
      <c r="I45" s="450"/>
    </row>
    <row r="46" spans="2:9" s="333" customFormat="1" ht="60" customHeight="1" x14ac:dyDescent="0.35">
      <c r="B46" s="338" t="str">
        <f>References!A43</f>
        <v>X934</v>
      </c>
      <c r="C46" s="332">
        <f>INDEX(References!$B$13:$B$48,MATCH('Eligibility Table'!B46,References!$A$13:$A$48,0))</f>
        <v>80</v>
      </c>
      <c r="D46" s="436" t="s">
        <v>390</v>
      </c>
      <c r="E46" s="436"/>
      <c r="F46" s="437" t="s">
        <v>386</v>
      </c>
      <c r="G46" s="437"/>
      <c r="H46" s="437"/>
      <c r="I46" s="450"/>
    </row>
    <row r="47" spans="2:9" s="333" customFormat="1" ht="60" customHeight="1" x14ac:dyDescent="0.35">
      <c r="B47" s="338" t="str">
        <f>References!A44</f>
        <v>X934-P</v>
      </c>
      <c r="C47" s="332">
        <f>INDEX(References!$B$13:$B$48,MATCH('Eligibility Table'!B47,References!$A$13:$A$48,0))</f>
        <v>80</v>
      </c>
      <c r="D47" s="436" t="s">
        <v>391</v>
      </c>
      <c r="E47" s="436"/>
      <c r="F47" s="437" t="s">
        <v>387</v>
      </c>
      <c r="G47" s="437"/>
      <c r="H47" s="437"/>
      <c r="I47" s="450"/>
    </row>
    <row r="48" spans="2:9" s="333" customFormat="1" ht="60" customHeight="1" x14ac:dyDescent="0.35">
      <c r="B48" s="338" t="str">
        <f>References!A45</f>
        <v>X935</v>
      </c>
      <c r="C48" s="332">
        <f>INDEX(References!$B$13:$B$48,MATCH('Eligibility Table'!B48,References!$A$13:$A$48,0))</f>
        <v>170</v>
      </c>
      <c r="D48" s="436" t="s">
        <v>388</v>
      </c>
      <c r="E48" s="436"/>
      <c r="F48" s="437" t="s">
        <v>386</v>
      </c>
      <c r="G48" s="437"/>
      <c r="H48" s="437"/>
      <c r="I48" s="438"/>
    </row>
    <row r="49" spans="2:9" s="333" customFormat="1" ht="60" customHeight="1" x14ac:dyDescent="0.35">
      <c r="B49" s="338" t="str">
        <f>References!A44</f>
        <v>X934-P</v>
      </c>
      <c r="C49" s="332">
        <f>INDEX(References!$B$13:$B$48,MATCH('Eligibility Table'!B49,References!$A$13:$A$48,0))</f>
        <v>80</v>
      </c>
      <c r="D49" s="436" t="s">
        <v>389</v>
      </c>
      <c r="E49" s="436"/>
      <c r="F49" s="437" t="s">
        <v>387</v>
      </c>
      <c r="G49" s="437"/>
      <c r="H49" s="437"/>
      <c r="I49" s="439"/>
    </row>
    <row r="50" spans="2:9" s="333" customFormat="1" ht="60" customHeight="1" x14ac:dyDescent="0.35">
      <c r="B50" s="338" t="s">
        <v>524</v>
      </c>
      <c r="C50" s="332">
        <f>INDEX(References!$B$13:$B$48,MATCH('Eligibility Table'!B50,References!$A$13:$A$48,0))</f>
        <v>5</v>
      </c>
      <c r="D50" s="440" t="s">
        <v>532</v>
      </c>
      <c r="E50" s="441"/>
      <c r="F50" s="437" t="s">
        <v>533</v>
      </c>
      <c r="G50" s="437"/>
      <c r="H50" s="437"/>
      <c r="I50" s="339"/>
    </row>
    <row r="51" spans="2:9" s="333" customFormat="1" ht="60" customHeight="1" x14ac:dyDescent="0.35">
      <c r="B51" s="338" t="s">
        <v>525</v>
      </c>
      <c r="C51" s="332">
        <f>INDEX(References!$B$13:$B$48,MATCH('Eligibility Table'!B51,References!$A$13:$A$48,0))</f>
        <v>35</v>
      </c>
      <c r="D51" s="436" t="s">
        <v>530</v>
      </c>
      <c r="E51" s="436"/>
      <c r="F51" s="442" t="s">
        <v>722</v>
      </c>
      <c r="G51" s="437"/>
      <c r="H51" s="437"/>
      <c r="I51" s="338"/>
    </row>
    <row r="52" spans="2:9" s="333" customFormat="1" ht="60" customHeight="1" x14ac:dyDescent="0.35">
      <c r="B52" s="338" t="s">
        <v>645</v>
      </c>
      <c r="C52" s="332">
        <f>INDEX(References!$B$13:$B$50,MATCH('Eligibility Table'!B52,References!$A$13:$A$50,0))</f>
        <v>35</v>
      </c>
      <c r="D52" s="436" t="s">
        <v>653</v>
      </c>
      <c r="E52" s="436"/>
      <c r="F52" s="437" t="s">
        <v>655</v>
      </c>
      <c r="G52" s="437"/>
      <c r="H52" s="437"/>
      <c r="I52" s="338"/>
    </row>
    <row r="53" spans="2:9" s="333" customFormat="1" ht="60" customHeight="1" x14ac:dyDescent="0.35">
      <c r="B53" s="338" t="s">
        <v>646</v>
      </c>
      <c r="C53" s="332">
        <f>INDEX(References!$B$13:$B$50,MATCH('Eligibility Table'!B53,References!$A$13:$A$50,0))</f>
        <v>40</v>
      </c>
      <c r="D53" s="436" t="s">
        <v>654</v>
      </c>
      <c r="E53" s="436"/>
      <c r="F53" s="437" t="s">
        <v>656</v>
      </c>
      <c r="G53" s="437"/>
      <c r="H53" s="437"/>
      <c r="I53" s="338"/>
    </row>
    <row r="54" spans="2:9" x14ac:dyDescent="0.35"/>
    <row r="55" spans="2:9" x14ac:dyDescent="0.35"/>
    <row r="56" spans="2:9" x14ac:dyDescent="0.35"/>
    <row r="57" spans="2:9" x14ac:dyDescent="0.35"/>
  </sheetData>
  <sheetProtection password="A202" sheet="1"/>
  <mergeCells count="97">
    <mergeCell ref="F28:H28"/>
    <mergeCell ref="F29:H29"/>
    <mergeCell ref="F45:H45"/>
    <mergeCell ref="F46:H46"/>
    <mergeCell ref="I38:I39"/>
    <mergeCell ref="I40:I41"/>
    <mergeCell ref="I42:I43"/>
    <mergeCell ref="I44:I45"/>
    <mergeCell ref="I46:I47"/>
    <mergeCell ref="F47:H47"/>
    <mergeCell ref="F41:H41"/>
    <mergeCell ref="F43:H43"/>
    <mergeCell ref="F42:H42"/>
    <mergeCell ref="F37:H37"/>
    <mergeCell ref="F44:H44"/>
    <mergeCell ref="F40:H40"/>
    <mergeCell ref="I26:I27"/>
    <mergeCell ref="I28:I29"/>
    <mergeCell ref="I30:I31"/>
    <mergeCell ref="F38:H38"/>
    <mergeCell ref="F39:H39"/>
    <mergeCell ref="I36:I37"/>
    <mergeCell ref="F30:H30"/>
    <mergeCell ref="F31:H31"/>
    <mergeCell ref="I32:I33"/>
    <mergeCell ref="I34:I35"/>
    <mergeCell ref="F33:H33"/>
    <mergeCell ref="F26:H26"/>
    <mergeCell ref="F27:H27"/>
    <mergeCell ref="F34:H34"/>
    <mergeCell ref="F35:H35"/>
    <mergeCell ref="F32:H32"/>
    <mergeCell ref="I18:I19"/>
    <mergeCell ref="I20:I21"/>
    <mergeCell ref="I22:I23"/>
    <mergeCell ref="I24:I25"/>
    <mergeCell ref="F20:H20"/>
    <mergeCell ref="F21:H21"/>
    <mergeCell ref="F22:H22"/>
    <mergeCell ref="F23:H23"/>
    <mergeCell ref="F24:H24"/>
    <mergeCell ref="F25:H25"/>
    <mergeCell ref="F18:H18"/>
    <mergeCell ref="F19:H19"/>
    <mergeCell ref="D30:E30"/>
    <mergeCell ref="D25:E25"/>
    <mergeCell ref="D18:E18"/>
    <mergeCell ref="D20:E20"/>
    <mergeCell ref="D22:E22"/>
    <mergeCell ref="D32:E32"/>
    <mergeCell ref="D34:E34"/>
    <mergeCell ref="D41:E41"/>
    <mergeCell ref="D33:E33"/>
    <mergeCell ref="D39:E39"/>
    <mergeCell ref="D37:E37"/>
    <mergeCell ref="D36:E36"/>
    <mergeCell ref="D35:E35"/>
    <mergeCell ref="D38:E38"/>
    <mergeCell ref="D40:E40"/>
    <mergeCell ref="D24:E24"/>
    <mergeCell ref="D26:E26"/>
    <mergeCell ref="D29:E29"/>
    <mergeCell ref="D28:E28"/>
    <mergeCell ref="D19:E19"/>
    <mergeCell ref="D21:E21"/>
    <mergeCell ref="D23:E23"/>
    <mergeCell ref="D27:E27"/>
    <mergeCell ref="B4:I4"/>
    <mergeCell ref="B13:I13"/>
    <mergeCell ref="D15:E15"/>
    <mergeCell ref="F15:H15"/>
    <mergeCell ref="D16:E16"/>
    <mergeCell ref="F16:H16"/>
    <mergeCell ref="I16:I17"/>
    <mergeCell ref="F17:H17"/>
    <mergeCell ref="D17:E17"/>
    <mergeCell ref="D31:E31"/>
    <mergeCell ref="I48:I49"/>
    <mergeCell ref="F50:H50"/>
    <mergeCell ref="D50:E50"/>
    <mergeCell ref="F51:H51"/>
    <mergeCell ref="D48:E48"/>
    <mergeCell ref="F49:H49"/>
    <mergeCell ref="F48:H48"/>
    <mergeCell ref="D49:E49"/>
    <mergeCell ref="D43:E43"/>
    <mergeCell ref="D47:E47"/>
    <mergeCell ref="D45:E45"/>
    <mergeCell ref="D42:E42"/>
    <mergeCell ref="D44:E44"/>
    <mergeCell ref="D46:E46"/>
    <mergeCell ref="F36:H36"/>
    <mergeCell ref="D52:E52"/>
    <mergeCell ref="F52:H52"/>
    <mergeCell ref="D53:E53"/>
    <mergeCell ref="F53:H53"/>
    <mergeCell ref="D51:E51"/>
  </mergeCells>
  <phoneticPr fontId="35" type="noConversion"/>
  <pageMargins left="0.7" right="0.7" top="0.75" bottom="0.75" header="0.3" footer="0.3"/>
  <pageSetup scale="26" fitToHeight="3"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rowBreaks count="1" manualBreakCount="1">
    <brk id="43" max="2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fitToPage="1"/>
  </sheetPr>
  <dimension ref="B1:S227"/>
  <sheetViews>
    <sheetView showGridLines="0" workbookViewId="0">
      <selection activeCell="G108" sqref="G108"/>
    </sheetView>
  </sheetViews>
  <sheetFormatPr defaultColWidth="8.81640625" defaultRowHeight="14.5" x14ac:dyDescent="0.35"/>
  <cols>
    <col min="1" max="1" width="3.54296875" customWidth="1"/>
    <col min="2" max="2" width="4.54296875" customWidth="1"/>
    <col min="3" max="3" width="18" customWidth="1"/>
    <col min="4" max="4" width="5.54296875" customWidth="1"/>
    <col min="5" max="5" width="23.81640625" customWidth="1"/>
    <col min="6" max="6" width="12.81640625" customWidth="1"/>
    <col min="7" max="7" width="23.453125" customWidth="1"/>
    <col min="8" max="8" width="4" bestFit="1" customWidth="1"/>
    <col min="9" max="9" width="15" customWidth="1"/>
    <col min="10" max="10" width="3.54296875" customWidth="1"/>
    <col min="11" max="11" width="15.453125" customWidth="1"/>
    <col min="12" max="12" width="9.54296875" customWidth="1"/>
    <col min="13" max="13" width="9.453125" customWidth="1"/>
    <col min="14" max="14" width="10.81640625" customWidth="1"/>
    <col min="17" max="17" width="14.1796875" customWidth="1"/>
    <col min="18" max="19" width="9.54296875" bestFit="1" customWidth="1"/>
  </cols>
  <sheetData>
    <row r="1" spans="2:19" ht="60" customHeight="1" x14ac:dyDescent="0.35">
      <c r="B1" s="79" t="str">
        <f>CONCATENATE(Development!$A$9," Commercial Efficiency Program")</f>
        <v>2024 Commercial Efficiency Program</v>
      </c>
      <c r="E1" s="162"/>
      <c r="F1" s="162"/>
      <c r="G1" s="162"/>
      <c r="H1" s="162"/>
      <c r="I1" s="164"/>
      <c r="J1" s="164"/>
      <c r="K1" s="164"/>
      <c r="L1" s="164"/>
      <c r="M1" s="164"/>
      <c r="N1" s="164"/>
      <c r="O1" s="164"/>
      <c r="P1" s="164"/>
    </row>
    <row r="2" spans="2:19" ht="23.15" customHeight="1" x14ac:dyDescent="0.35">
      <c r="C2" s="1" t="str">
        <f>Development!A2&amp;" "&amp;Development!A9&amp;" "&amp;"version "&amp;Development!A7</f>
        <v>Outdoor Lighting 2024 version 1.0</v>
      </c>
      <c r="D2" s="165"/>
      <c r="M2" s="164"/>
      <c r="N2" s="164"/>
      <c r="O2" s="164"/>
      <c r="P2" s="164"/>
    </row>
    <row r="5" spans="2:19" ht="15.5" x14ac:dyDescent="0.35">
      <c r="C5" s="121" t="s">
        <v>225</v>
      </c>
      <c r="D5" s="451" t="s">
        <v>308</v>
      </c>
      <c r="E5" s="451"/>
      <c r="F5" s="121"/>
      <c r="G5" s="121"/>
      <c r="H5" s="121"/>
      <c r="I5" s="121"/>
      <c r="J5" s="121"/>
      <c r="K5" s="121"/>
    </row>
    <row r="6" spans="2:19" ht="15.5" x14ac:dyDescent="0.35">
      <c r="C6" s="121" t="s">
        <v>234</v>
      </c>
      <c r="D6" s="451">
        <f>Application!N40</f>
        <v>0</v>
      </c>
      <c r="E6" s="451"/>
      <c r="F6" s="121"/>
      <c r="G6" s="121"/>
      <c r="H6" s="121"/>
      <c r="I6" s="121"/>
      <c r="J6" s="121"/>
      <c r="K6" s="121"/>
    </row>
    <row r="7" spans="2:19" ht="15" customHeight="1" x14ac:dyDescent="0.35">
      <c r="C7" s="121" t="s">
        <v>319</v>
      </c>
      <c r="D7" s="457">
        <f>Application!D16</f>
        <v>0</v>
      </c>
      <c r="E7" s="457"/>
      <c r="F7" s="17"/>
      <c r="G7" s="17"/>
      <c r="H7" s="17"/>
      <c r="I7" s="17"/>
      <c r="J7" s="17"/>
      <c r="K7" s="17"/>
      <c r="L7" s="9"/>
      <c r="M7" s="9"/>
      <c r="N7" s="9"/>
      <c r="O7" s="9"/>
      <c r="P7" s="9"/>
      <c r="Q7" s="9"/>
    </row>
    <row r="8" spans="2:19" ht="15" customHeight="1" x14ac:dyDescent="0.35">
      <c r="C8" s="121" t="s">
        <v>2</v>
      </c>
      <c r="D8" s="451">
        <f>Application!D10</f>
        <v>0</v>
      </c>
      <c r="E8" s="451"/>
      <c r="F8" s="17"/>
      <c r="G8" s="17"/>
      <c r="H8" s="17"/>
      <c r="I8" s="121"/>
      <c r="J8" s="17"/>
      <c r="K8" s="17"/>
      <c r="L8" s="9"/>
      <c r="M8" s="9"/>
      <c r="N8" s="9"/>
      <c r="O8" s="9"/>
      <c r="P8" s="9"/>
      <c r="Q8" s="9"/>
    </row>
    <row r="9" spans="2:19" ht="15.65" customHeight="1" x14ac:dyDescent="0.35">
      <c r="O9" s="9"/>
      <c r="P9" s="9"/>
      <c r="Q9" s="9"/>
      <c r="S9" t="s">
        <v>228</v>
      </c>
    </row>
    <row r="10" spans="2:19" ht="15" customHeight="1" x14ac:dyDescent="0.35">
      <c r="C10" s="121" t="s">
        <v>229</v>
      </c>
      <c r="D10" s="121"/>
      <c r="E10" s="121"/>
      <c r="F10" s="167">
        <f>Calculations!L159</f>
        <v>0</v>
      </c>
      <c r="G10" s="17" t="s">
        <v>232</v>
      </c>
      <c r="H10" s="169">
        <v>180</v>
      </c>
      <c r="I10" s="17" t="s">
        <v>239</v>
      </c>
      <c r="J10" s="454">
        <f ca="1">TODAY()</f>
        <v>45236</v>
      </c>
      <c r="K10" s="454"/>
      <c r="L10" s="9"/>
      <c r="M10" s="9"/>
      <c r="N10" s="9"/>
      <c r="O10" s="9"/>
      <c r="P10" s="9"/>
      <c r="Q10" s="9"/>
      <c r="R10" s="9"/>
    </row>
    <row r="11" spans="2:19" ht="15.5" x14ac:dyDescent="0.35">
      <c r="C11" s="121" t="s">
        <v>227</v>
      </c>
      <c r="D11" s="121"/>
      <c r="E11" s="17"/>
      <c r="F11" s="17"/>
      <c r="G11" s="17"/>
      <c r="H11" s="17"/>
      <c r="I11" s="17"/>
      <c r="J11" s="17"/>
      <c r="K11" s="17"/>
      <c r="L11" s="163"/>
      <c r="M11" s="163"/>
      <c r="N11" s="163"/>
      <c r="O11" s="163"/>
      <c r="P11" s="163"/>
      <c r="Q11" s="163"/>
      <c r="R11" s="163"/>
    </row>
    <row r="12" spans="2:19" ht="15" customHeight="1" x14ac:dyDescent="0.35">
      <c r="D12" s="121"/>
      <c r="E12" s="17"/>
      <c r="F12" s="17"/>
      <c r="G12" s="17"/>
      <c r="H12" s="17"/>
      <c r="I12" s="17"/>
      <c r="J12" s="17"/>
      <c r="K12" s="17"/>
      <c r="L12" s="9"/>
      <c r="M12" s="9"/>
      <c r="N12" s="9"/>
      <c r="O12" s="9"/>
      <c r="P12" s="9"/>
      <c r="Q12" s="9"/>
      <c r="R12" s="9"/>
    </row>
    <row r="13" spans="2:19" ht="15" customHeight="1" x14ac:dyDescent="0.35">
      <c r="C13" s="121"/>
      <c r="D13" s="121"/>
      <c r="E13" s="17"/>
      <c r="F13" s="17"/>
      <c r="G13" s="17"/>
      <c r="H13" s="17"/>
      <c r="I13" s="17"/>
      <c r="J13" s="17"/>
      <c r="K13" s="17"/>
      <c r="L13" s="9"/>
      <c r="M13" s="9"/>
      <c r="N13" s="9"/>
      <c r="O13" s="9"/>
      <c r="P13" s="9"/>
      <c r="Q13" s="9"/>
      <c r="R13" s="9"/>
    </row>
    <row r="14" spans="2:19" ht="15" customHeight="1" x14ac:dyDescent="0.35">
      <c r="C14" s="121" t="s">
        <v>224</v>
      </c>
      <c r="D14" s="121"/>
      <c r="E14" s="17"/>
      <c r="F14" s="17"/>
      <c r="G14" s="17"/>
      <c r="H14" s="17"/>
      <c r="I14" s="17"/>
      <c r="J14" s="17"/>
      <c r="K14" s="17"/>
      <c r="L14" s="9"/>
      <c r="M14" s="9"/>
      <c r="N14" s="9"/>
      <c r="O14" s="9"/>
      <c r="P14" s="9"/>
      <c r="Q14" s="9"/>
      <c r="R14" s="9"/>
    </row>
    <row r="15" spans="2:19" ht="15" hidden="1" customHeight="1" x14ac:dyDescent="0.35">
      <c r="C15" s="121"/>
      <c r="D15" s="121"/>
      <c r="E15" s="17"/>
      <c r="F15" s="17"/>
      <c r="G15" s="17"/>
      <c r="H15" s="17"/>
      <c r="I15" s="17"/>
      <c r="J15" s="17"/>
      <c r="K15" s="17"/>
      <c r="L15" s="9"/>
      <c r="M15" s="9"/>
      <c r="N15" s="9"/>
      <c r="O15" s="9"/>
      <c r="P15" s="9"/>
      <c r="Q15" s="9"/>
      <c r="R15" s="9"/>
    </row>
    <row r="16" spans="2:19" ht="15.5" x14ac:dyDescent="0.35">
      <c r="C16" s="168" t="s">
        <v>230</v>
      </c>
      <c r="D16" s="168"/>
      <c r="E16" s="453" t="s">
        <v>15</v>
      </c>
      <c r="F16" s="453"/>
      <c r="G16" s="453"/>
      <c r="H16" s="168"/>
      <c r="I16" s="168" t="s">
        <v>231</v>
      </c>
      <c r="J16" s="168"/>
      <c r="K16" s="456" t="s">
        <v>307</v>
      </c>
      <c r="L16" s="456"/>
    </row>
    <row r="17" spans="3:12" ht="15.5" hidden="1" x14ac:dyDescent="0.35">
      <c r="C17" s="169" t="str">
        <f>ProposedEquipment0!G11</f>
        <v/>
      </c>
      <c r="D17" s="169"/>
      <c r="E17" s="455" t="str">
        <f>ProposedEquipment0!E11</f>
        <v/>
      </c>
      <c r="F17" s="455"/>
      <c r="G17" s="455"/>
      <c r="H17" s="169"/>
      <c r="I17" s="169" t="str">
        <f>ProposedEquipment0!M11</f>
        <v/>
      </c>
      <c r="J17" s="169"/>
      <c r="K17" s="451" t="str">
        <f>ProposedEquipment0!H11</f>
        <v/>
      </c>
      <c r="L17" s="451"/>
    </row>
    <row r="18" spans="3:12" ht="15.5" hidden="1" x14ac:dyDescent="0.35">
      <c r="C18" s="169" t="str">
        <f>ProposedEquipment0!G12</f>
        <v/>
      </c>
      <c r="D18" s="169"/>
      <c r="E18" s="451" t="str">
        <f>ProposedEquipment0!E12</f>
        <v/>
      </c>
      <c r="F18" s="451"/>
      <c r="G18" s="451"/>
      <c r="H18" s="121"/>
      <c r="I18" s="169" t="str">
        <f>ProposedEquipment0!M12</f>
        <v/>
      </c>
      <c r="J18" s="169"/>
      <c r="K18" s="451" t="str">
        <f>ProposedEquipment0!H12</f>
        <v/>
      </c>
      <c r="L18" s="451"/>
    </row>
    <row r="19" spans="3:12" ht="15.5" hidden="1" x14ac:dyDescent="0.35">
      <c r="C19" s="169" t="str">
        <f>ProposedEquipment0!G13</f>
        <v/>
      </c>
      <c r="D19" s="169"/>
      <c r="E19" s="451" t="str">
        <f>ProposedEquipment0!E13</f>
        <v/>
      </c>
      <c r="F19" s="451"/>
      <c r="G19" s="451"/>
      <c r="H19" s="121"/>
      <c r="I19" s="169" t="str">
        <f>ProposedEquipment0!M13</f>
        <v/>
      </c>
      <c r="J19" s="169"/>
      <c r="K19" s="451" t="str">
        <f>ProposedEquipment0!H13</f>
        <v/>
      </c>
      <c r="L19" s="451"/>
    </row>
    <row r="20" spans="3:12" ht="15.5" hidden="1" x14ac:dyDescent="0.35">
      <c r="C20" s="169" t="str">
        <f>ProposedEquipment0!G14</f>
        <v/>
      </c>
      <c r="D20" s="169"/>
      <c r="E20" s="451" t="str">
        <f>ProposedEquipment0!E14</f>
        <v/>
      </c>
      <c r="F20" s="451"/>
      <c r="G20" s="451"/>
      <c r="H20" s="451"/>
      <c r="I20" s="169" t="str">
        <f>ProposedEquipment0!M14</f>
        <v/>
      </c>
      <c r="J20" s="169"/>
      <c r="K20" s="451" t="str">
        <f>ProposedEquipment0!H14</f>
        <v/>
      </c>
      <c r="L20" s="451"/>
    </row>
    <row r="21" spans="3:12" ht="15.5" hidden="1" x14ac:dyDescent="0.35">
      <c r="C21" s="169" t="str">
        <f>ProposedEquipment0!G19</f>
        <v/>
      </c>
      <c r="D21" s="169"/>
      <c r="E21" s="451" t="str">
        <f>ProposedEquipment0!E19</f>
        <v/>
      </c>
      <c r="F21" s="451"/>
      <c r="G21" s="451"/>
      <c r="H21" s="169"/>
      <c r="I21" s="169" t="str">
        <f>ProposedEquipment0!M19</f>
        <v/>
      </c>
      <c r="J21" s="169"/>
      <c r="K21" s="451" t="str">
        <f>ProposedEquipment0!H19</f>
        <v/>
      </c>
      <c r="L21" s="451"/>
    </row>
    <row r="22" spans="3:12" ht="14.5" hidden="1" customHeight="1" x14ac:dyDescent="0.35">
      <c r="C22" s="169" t="str">
        <f>ProposedEquipment0!G20</f>
        <v/>
      </c>
      <c r="D22" s="169"/>
      <c r="E22" s="451" t="str">
        <f>ProposedEquipment0!E20</f>
        <v/>
      </c>
      <c r="F22" s="451"/>
      <c r="G22" s="451"/>
      <c r="H22" s="169"/>
      <c r="I22" s="169" t="str">
        <f>ProposedEquipment0!M20</f>
        <v/>
      </c>
      <c r="J22" s="169"/>
      <c r="K22" s="451" t="str">
        <f>ProposedEquipment0!H20</f>
        <v/>
      </c>
      <c r="L22" s="451"/>
    </row>
    <row r="23" spans="3:12" ht="14.5" hidden="1" customHeight="1" x14ac:dyDescent="0.35">
      <c r="C23" s="169" t="str">
        <f>ProposedEquipment0!G21</f>
        <v/>
      </c>
      <c r="D23" s="169"/>
      <c r="E23" s="451" t="str">
        <f>ProposedEquipment0!E21</f>
        <v/>
      </c>
      <c r="F23" s="451"/>
      <c r="G23" s="451"/>
      <c r="H23" s="169"/>
      <c r="I23" s="169" t="str">
        <f>ProposedEquipment0!M21</f>
        <v/>
      </c>
      <c r="J23" s="169"/>
      <c r="K23" s="451" t="str">
        <f>ProposedEquipment0!H21</f>
        <v/>
      </c>
      <c r="L23" s="451"/>
    </row>
    <row r="24" spans="3:12" ht="14.5" hidden="1" customHeight="1" x14ac:dyDescent="0.35">
      <c r="C24" s="169" t="str">
        <f>ProposedEquipment0!G22</f>
        <v/>
      </c>
      <c r="D24" s="169"/>
      <c r="E24" s="451" t="str">
        <f>ProposedEquipment0!E22</f>
        <v/>
      </c>
      <c r="F24" s="451"/>
      <c r="G24" s="451"/>
      <c r="H24" s="169"/>
      <c r="I24" s="169" t="str">
        <f>ProposedEquipment0!M22</f>
        <v/>
      </c>
      <c r="J24" s="169"/>
      <c r="K24" s="451" t="str">
        <f>ProposedEquipment0!H22</f>
        <v/>
      </c>
      <c r="L24" s="451"/>
    </row>
    <row r="25" spans="3:12" ht="14.5" hidden="1" customHeight="1" x14ac:dyDescent="0.35">
      <c r="C25" s="169" t="str">
        <f>ProposedEquipment0!G27</f>
        <v/>
      </c>
      <c r="D25" s="169"/>
      <c r="E25" s="451" t="str">
        <f>ProposedEquipment0!E27</f>
        <v/>
      </c>
      <c r="F25" s="451"/>
      <c r="G25" s="451"/>
      <c r="H25" s="169"/>
      <c r="I25" s="169" t="str">
        <f>ProposedEquipment0!M27</f>
        <v/>
      </c>
      <c r="J25" s="169"/>
      <c r="K25" s="451" t="str">
        <f>ProposedEquipment0!H27</f>
        <v/>
      </c>
      <c r="L25" s="451"/>
    </row>
    <row r="26" spans="3:12" ht="14.5" hidden="1" customHeight="1" x14ac:dyDescent="0.35">
      <c r="C26" s="169" t="str">
        <f>ProposedEquipment0!G28</f>
        <v/>
      </c>
      <c r="D26" s="169"/>
      <c r="E26" s="451" t="str">
        <f>ProposedEquipment0!E28</f>
        <v/>
      </c>
      <c r="F26" s="451"/>
      <c r="G26" s="451"/>
      <c r="H26" s="169"/>
      <c r="I26" s="169" t="str">
        <f>ProposedEquipment0!M28</f>
        <v/>
      </c>
      <c r="J26" s="169"/>
      <c r="K26" s="451" t="str">
        <f>ProposedEquipment0!H28</f>
        <v/>
      </c>
      <c r="L26" s="451"/>
    </row>
    <row r="27" spans="3:12" ht="14.5" hidden="1" customHeight="1" x14ac:dyDescent="0.35">
      <c r="C27" s="169" t="str">
        <f>ProposedEquipment0!G29</f>
        <v/>
      </c>
      <c r="D27" s="169"/>
      <c r="E27" s="451" t="str">
        <f>ProposedEquipment0!E29</f>
        <v/>
      </c>
      <c r="F27" s="451"/>
      <c r="G27" s="451"/>
      <c r="H27" s="169"/>
      <c r="I27" s="169" t="str">
        <f>ProposedEquipment0!M29</f>
        <v/>
      </c>
      <c r="J27" s="169"/>
      <c r="K27" s="451" t="str">
        <f>ProposedEquipment0!H29</f>
        <v/>
      </c>
      <c r="L27" s="451"/>
    </row>
    <row r="28" spans="3:12" ht="14.5" hidden="1" customHeight="1" x14ac:dyDescent="0.35">
      <c r="C28" s="169" t="str">
        <f>ProposedEquipment0!G30</f>
        <v/>
      </c>
      <c r="D28" s="169"/>
      <c r="E28" s="451" t="str">
        <f>ProposedEquipment0!E30</f>
        <v/>
      </c>
      <c r="F28" s="451"/>
      <c r="G28" s="451"/>
      <c r="H28" s="169"/>
      <c r="I28" s="169" t="str">
        <f>ProposedEquipment0!M30</f>
        <v/>
      </c>
      <c r="J28" s="169"/>
      <c r="K28" s="451" t="str">
        <f>ProposedEquipment0!H30</f>
        <v/>
      </c>
      <c r="L28" s="451"/>
    </row>
    <row r="29" spans="3:12" ht="14.5" hidden="1" customHeight="1" x14ac:dyDescent="0.35">
      <c r="C29" s="169" t="str">
        <f>ProposedEquipment0!G35</f>
        <v/>
      </c>
      <c r="D29" s="169"/>
      <c r="E29" s="451" t="str">
        <f>ProposedEquipment0!E35</f>
        <v/>
      </c>
      <c r="F29" s="451"/>
      <c r="G29" s="451"/>
      <c r="H29" s="169"/>
      <c r="I29" s="169" t="str">
        <f>ProposedEquipment0!M35</f>
        <v/>
      </c>
      <c r="J29" s="169"/>
      <c r="K29" s="451" t="str">
        <f>ProposedEquipment0!H35</f>
        <v/>
      </c>
      <c r="L29" s="451"/>
    </row>
    <row r="30" spans="3:12" ht="14.5" hidden="1" customHeight="1" x14ac:dyDescent="0.35">
      <c r="C30" s="169" t="str">
        <f>ProposedEquipment0!G36</f>
        <v/>
      </c>
      <c r="D30" s="169"/>
      <c r="E30" s="451" t="str">
        <f>ProposedEquipment0!E36</f>
        <v/>
      </c>
      <c r="F30" s="451"/>
      <c r="G30" s="451"/>
      <c r="H30" s="169"/>
      <c r="I30" s="169" t="str">
        <f>ProposedEquipment0!M36</f>
        <v/>
      </c>
      <c r="J30" s="169"/>
      <c r="K30" s="451" t="str">
        <f>ProposedEquipment0!H36</f>
        <v/>
      </c>
      <c r="L30" s="451"/>
    </row>
    <row r="31" spans="3:12" ht="14.5" hidden="1" customHeight="1" x14ac:dyDescent="0.35">
      <c r="C31" s="169" t="str">
        <f>ProposedEquipment0!G37</f>
        <v/>
      </c>
      <c r="D31" s="169"/>
      <c r="E31" s="451" t="str">
        <f>ProposedEquipment0!E37</f>
        <v/>
      </c>
      <c r="F31" s="451"/>
      <c r="G31" s="451"/>
      <c r="H31" s="169"/>
      <c r="I31" s="169" t="str">
        <f>ProposedEquipment0!M37</f>
        <v/>
      </c>
      <c r="J31" s="169"/>
      <c r="K31" s="451" t="str">
        <f>ProposedEquipment0!H37</f>
        <v/>
      </c>
      <c r="L31" s="451"/>
    </row>
    <row r="32" spans="3:12" ht="14.5" hidden="1" customHeight="1" x14ac:dyDescent="0.35">
      <c r="C32" s="169" t="str">
        <f>ProposedEquipment0!G38</f>
        <v/>
      </c>
      <c r="D32" s="169"/>
      <c r="E32" s="451" t="str">
        <f>ProposedEquipment0!E38</f>
        <v/>
      </c>
      <c r="F32" s="451"/>
      <c r="G32" s="451"/>
      <c r="H32" s="169"/>
      <c r="I32" s="169" t="str">
        <f>ProposedEquipment0!M38</f>
        <v/>
      </c>
      <c r="J32" s="169"/>
      <c r="K32" s="451" t="str">
        <f>ProposedEquipment0!H38</f>
        <v/>
      </c>
      <c r="L32" s="451"/>
    </row>
    <row r="33" spans="3:12" ht="14.5" hidden="1" customHeight="1" x14ac:dyDescent="0.35">
      <c r="C33" s="169" t="str">
        <f>ProposedEquipment0!G43</f>
        <v/>
      </c>
      <c r="D33" s="169"/>
      <c r="E33" s="451" t="str">
        <f>ProposedEquipment0!E43</f>
        <v/>
      </c>
      <c r="F33" s="451"/>
      <c r="G33" s="451"/>
      <c r="H33" s="169"/>
      <c r="I33" s="169" t="str">
        <f>ProposedEquipment0!M43</f>
        <v/>
      </c>
      <c r="J33" s="169"/>
      <c r="K33" s="451" t="str">
        <f>ProposedEquipment0!H43</f>
        <v/>
      </c>
      <c r="L33" s="451"/>
    </row>
    <row r="34" spans="3:12" ht="14.5" hidden="1" customHeight="1" x14ac:dyDescent="0.35">
      <c r="C34" s="169" t="str">
        <f>ProposedEquipment0!G44</f>
        <v/>
      </c>
      <c r="D34" s="169"/>
      <c r="E34" s="451" t="str">
        <f>ProposedEquipment0!E44</f>
        <v/>
      </c>
      <c r="F34" s="451"/>
      <c r="G34" s="451"/>
      <c r="H34" s="169"/>
      <c r="I34" s="169" t="str">
        <f>ProposedEquipment0!M44</f>
        <v/>
      </c>
      <c r="J34" s="169"/>
      <c r="K34" s="451" t="str">
        <f>ProposedEquipment0!H44</f>
        <v/>
      </c>
      <c r="L34" s="451"/>
    </row>
    <row r="35" spans="3:12" ht="14.5" hidden="1" customHeight="1" x14ac:dyDescent="0.35">
      <c r="C35" s="169" t="str">
        <f>ProposedEquipment0!G45</f>
        <v/>
      </c>
      <c r="D35" s="169"/>
      <c r="E35" s="451" t="str">
        <f>ProposedEquipment0!E45</f>
        <v/>
      </c>
      <c r="F35" s="451"/>
      <c r="G35" s="451"/>
      <c r="H35" s="169"/>
      <c r="I35" s="169" t="str">
        <f>ProposedEquipment0!M45</f>
        <v/>
      </c>
      <c r="J35" s="169"/>
      <c r="K35" s="451" t="str">
        <f>ProposedEquipment0!H45</f>
        <v/>
      </c>
      <c r="L35" s="451"/>
    </row>
    <row r="36" spans="3:12" ht="14.5" hidden="1" customHeight="1" x14ac:dyDescent="0.35">
      <c r="C36" s="169" t="str">
        <f>ProposedEquipment0!G46</f>
        <v/>
      </c>
      <c r="D36" s="169"/>
      <c r="E36" s="451" t="str">
        <f>ProposedEquipment0!E46</f>
        <v/>
      </c>
      <c r="F36" s="451"/>
      <c r="G36" s="451"/>
      <c r="H36" s="169"/>
      <c r="I36" s="169" t="str">
        <f>ProposedEquipment0!M46</f>
        <v/>
      </c>
      <c r="J36" s="169"/>
      <c r="K36" s="451" t="str">
        <f>ProposedEquipment0!H46</f>
        <v/>
      </c>
      <c r="L36" s="451"/>
    </row>
    <row r="37" spans="3:12" ht="15.5" hidden="1" x14ac:dyDescent="0.35">
      <c r="C37" s="169" t="str">
        <f>ProposedEquipment0!G51</f>
        <v/>
      </c>
      <c r="D37" s="169"/>
      <c r="E37" s="451" t="str">
        <f>ProposedEquipment0!E51</f>
        <v/>
      </c>
      <c r="F37" s="451"/>
      <c r="G37" s="451"/>
      <c r="H37" s="169"/>
      <c r="I37" s="169" t="str">
        <f>ProposedEquipment0!M51</f>
        <v/>
      </c>
      <c r="J37" s="169"/>
      <c r="K37" s="451" t="str">
        <f>ProposedEquipment0!H51</f>
        <v/>
      </c>
      <c r="L37" s="451"/>
    </row>
    <row r="38" spans="3:12" ht="14.5" hidden="1" customHeight="1" x14ac:dyDescent="0.35">
      <c r="C38" s="169" t="str">
        <f>ProposedEquipment0!G52</f>
        <v/>
      </c>
      <c r="D38" s="169"/>
      <c r="E38" s="451" t="str">
        <f>ProposedEquipment0!E52</f>
        <v/>
      </c>
      <c r="F38" s="451"/>
      <c r="G38" s="451"/>
      <c r="H38" s="169"/>
      <c r="I38" s="169" t="str">
        <f>ProposedEquipment0!M52</f>
        <v/>
      </c>
      <c r="J38" s="169"/>
      <c r="K38" s="451" t="str">
        <f>ProposedEquipment0!H52</f>
        <v/>
      </c>
      <c r="L38" s="451"/>
    </row>
    <row r="39" spans="3:12" ht="14.5" hidden="1" customHeight="1" x14ac:dyDescent="0.35">
      <c r="C39" s="169" t="str">
        <f>ProposedEquipment0!G53</f>
        <v/>
      </c>
      <c r="D39" s="169"/>
      <c r="E39" s="451" t="str">
        <f>ProposedEquipment0!E53</f>
        <v/>
      </c>
      <c r="F39" s="451"/>
      <c r="G39" s="451"/>
      <c r="H39" s="169"/>
      <c r="I39" s="169" t="str">
        <f>ProposedEquipment0!M53</f>
        <v/>
      </c>
      <c r="J39" s="169"/>
      <c r="K39" s="451" t="str">
        <f>ProposedEquipment0!H53</f>
        <v/>
      </c>
      <c r="L39" s="451"/>
    </row>
    <row r="40" spans="3:12" ht="14.5" hidden="1" customHeight="1" x14ac:dyDescent="0.35">
      <c r="C40" s="169" t="str">
        <f>ProposedEquipment0!G54</f>
        <v/>
      </c>
      <c r="D40" s="169"/>
      <c r="E40" s="451" t="str">
        <f>ProposedEquipment0!E54</f>
        <v/>
      </c>
      <c r="F40" s="451"/>
      <c r="G40" s="451"/>
      <c r="H40" s="169"/>
      <c r="I40" s="169" t="str">
        <f>ProposedEquipment0!M54</f>
        <v/>
      </c>
      <c r="J40" s="169"/>
      <c r="K40" s="451" t="str">
        <f>ProposedEquipment0!H54</f>
        <v/>
      </c>
      <c r="L40" s="451"/>
    </row>
    <row r="41" spans="3:12" ht="14.5" hidden="1" customHeight="1" x14ac:dyDescent="0.35">
      <c r="C41" s="169" t="str">
        <f>ProposedEquipment0!G59</f>
        <v/>
      </c>
      <c r="D41" s="169"/>
      <c r="E41" s="451" t="str">
        <f>ProposedEquipment0!E59</f>
        <v/>
      </c>
      <c r="F41" s="451"/>
      <c r="G41" s="451"/>
      <c r="H41" s="169"/>
      <c r="I41" s="169" t="str">
        <f>ProposedEquipment0!M59</f>
        <v/>
      </c>
      <c r="J41" s="169"/>
      <c r="K41" s="451" t="str">
        <f>ProposedEquipment0!H59</f>
        <v/>
      </c>
      <c r="L41" s="451"/>
    </row>
    <row r="42" spans="3:12" ht="14.5" hidden="1" customHeight="1" x14ac:dyDescent="0.35">
      <c r="C42" s="169" t="str">
        <f>ProposedEquipment0!G60</f>
        <v/>
      </c>
      <c r="D42" s="169"/>
      <c r="E42" s="451" t="str">
        <f>ProposedEquipment0!E60</f>
        <v/>
      </c>
      <c r="F42" s="451"/>
      <c r="G42" s="451"/>
      <c r="H42" s="169"/>
      <c r="I42" s="169" t="str">
        <f>ProposedEquipment0!M60</f>
        <v/>
      </c>
      <c r="J42" s="169"/>
      <c r="K42" s="451" t="str">
        <f>ProposedEquipment0!H60</f>
        <v/>
      </c>
      <c r="L42" s="451"/>
    </row>
    <row r="43" spans="3:12" ht="14.5" hidden="1" customHeight="1" x14ac:dyDescent="0.35">
      <c r="C43" s="169" t="str">
        <f>ProposedEquipment0!G61</f>
        <v/>
      </c>
      <c r="D43" s="169"/>
      <c r="E43" s="451" t="str">
        <f>ProposedEquipment0!E61</f>
        <v/>
      </c>
      <c r="F43" s="451"/>
      <c r="G43" s="451"/>
      <c r="H43" s="169"/>
      <c r="I43" s="169" t="str">
        <f>ProposedEquipment0!M61</f>
        <v/>
      </c>
      <c r="J43" s="169"/>
      <c r="K43" s="451" t="str">
        <f>ProposedEquipment0!H61</f>
        <v/>
      </c>
      <c r="L43" s="451"/>
    </row>
    <row r="44" spans="3:12" ht="14.5" hidden="1" customHeight="1" x14ac:dyDescent="0.35">
      <c r="C44" s="169" t="str">
        <f>ProposedEquipment0!G62</f>
        <v/>
      </c>
      <c r="D44" s="169"/>
      <c r="E44" s="451" t="str">
        <f>ProposedEquipment0!E62</f>
        <v/>
      </c>
      <c r="F44" s="451"/>
      <c r="G44" s="451"/>
      <c r="H44" s="169"/>
      <c r="I44" s="169" t="str">
        <f>ProposedEquipment0!M62</f>
        <v/>
      </c>
      <c r="J44" s="169"/>
      <c r="K44" s="451" t="str">
        <f>ProposedEquipment0!H62</f>
        <v/>
      </c>
      <c r="L44" s="451"/>
    </row>
    <row r="45" spans="3:12" ht="14.5" hidden="1" customHeight="1" x14ac:dyDescent="0.35">
      <c r="C45" s="169" t="str">
        <f>ProposedEquipment0!G67</f>
        <v/>
      </c>
      <c r="D45" s="169"/>
      <c r="E45" s="451" t="str">
        <f>ProposedEquipment0!E67</f>
        <v/>
      </c>
      <c r="F45" s="451"/>
      <c r="G45" s="451"/>
      <c r="H45" s="169"/>
      <c r="I45" s="169" t="str">
        <f>ProposedEquipment0!M67</f>
        <v/>
      </c>
      <c r="J45" s="169"/>
      <c r="K45" s="451" t="str">
        <f>ProposedEquipment0!H67</f>
        <v/>
      </c>
      <c r="L45" s="451"/>
    </row>
    <row r="46" spans="3:12" ht="14.5" hidden="1" customHeight="1" x14ac:dyDescent="0.35">
      <c r="C46" s="169" t="str">
        <f>ProposedEquipment0!G68</f>
        <v/>
      </c>
      <c r="D46" s="169"/>
      <c r="E46" s="451" t="str">
        <f>ProposedEquipment0!E68</f>
        <v/>
      </c>
      <c r="F46" s="451"/>
      <c r="G46" s="451"/>
      <c r="H46" s="169"/>
      <c r="I46" s="169" t="str">
        <f>ProposedEquipment0!M68</f>
        <v/>
      </c>
      <c r="J46" s="169"/>
      <c r="K46" s="451" t="str">
        <f>ProposedEquipment0!H68</f>
        <v/>
      </c>
      <c r="L46" s="451"/>
    </row>
    <row r="47" spans="3:12" ht="14.5" hidden="1" customHeight="1" x14ac:dyDescent="0.35">
      <c r="C47" s="169" t="str">
        <f>ProposedEquipment0!G69</f>
        <v/>
      </c>
      <c r="D47" s="169"/>
      <c r="E47" s="451" t="str">
        <f>ProposedEquipment0!E69</f>
        <v/>
      </c>
      <c r="F47" s="451"/>
      <c r="G47" s="451"/>
      <c r="H47" s="169"/>
      <c r="I47" s="169" t="str">
        <f>ProposedEquipment0!M69</f>
        <v/>
      </c>
      <c r="J47" s="169"/>
      <c r="K47" s="451" t="str">
        <f>ProposedEquipment0!H69</f>
        <v/>
      </c>
      <c r="L47" s="451"/>
    </row>
    <row r="48" spans="3:12" ht="14.5" hidden="1" customHeight="1" x14ac:dyDescent="0.35">
      <c r="C48" s="169" t="str">
        <f>ProposedEquipment0!G70</f>
        <v/>
      </c>
      <c r="D48" s="169"/>
      <c r="E48" s="451" t="str">
        <f>ProposedEquipment0!E70</f>
        <v/>
      </c>
      <c r="F48" s="451"/>
      <c r="G48" s="451"/>
      <c r="H48" s="169"/>
      <c r="I48" s="169" t="str">
        <f>ProposedEquipment0!M70</f>
        <v/>
      </c>
      <c r="J48" s="169"/>
      <c r="K48" s="451" t="str">
        <f>ProposedEquipment0!H70</f>
        <v/>
      </c>
      <c r="L48" s="451"/>
    </row>
    <row r="49" spans="3:12" ht="14.5" hidden="1" customHeight="1" x14ac:dyDescent="0.35">
      <c r="C49" s="169" t="str">
        <f>ProposedEquipment0!G75</f>
        <v/>
      </c>
      <c r="D49" s="169"/>
      <c r="E49" s="451" t="str">
        <f>ProposedEquipment0!E75</f>
        <v/>
      </c>
      <c r="F49" s="451"/>
      <c r="G49" s="451"/>
      <c r="H49" s="169"/>
      <c r="I49" s="169" t="str">
        <f>ProposedEquipment0!M75</f>
        <v/>
      </c>
      <c r="J49" s="169"/>
      <c r="K49" s="451" t="str">
        <f>ProposedEquipment0!H75</f>
        <v/>
      </c>
      <c r="L49" s="451"/>
    </row>
    <row r="50" spans="3:12" ht="14.5" hidden="1" customHeight="1" x14ac:dyDescent="0.35">
      <c r="C50" s="169" t="str">
        <f>ProposedEquipment0!G76</f>
        <v/>
      </c>
      <c r="D50" s="169"/>
      <c r="E50" s="451" t="str">
        <f>ProposedEquipment0!E76</f>
        <v/>
      </c>
      <c r="F50" s="451"/>
      <c r="G50" s="451"/>
      <c r="H50" s="169"/>
      <c r="I50" s="169" t="str">
        <f>ProposedEquipment0!M76</f>
        <v/>
      </c>
      <c r="J50" s="169"/>
      <c r="K50" s="451" t="str">
        <f>ProposedEquipment0!H76</f>
        <v/>
      </c>
      <c r="L50" s="451"/>
    </row>
    <row r="51" spans="3:12" ht="14.5" hidden="1" customHeight="1" x14ac:dyDescent="0.35">
      <c r="C51" s="169" t="str">
        <f>ProposedEquipment0!G77</f>
        <v/>
      </c>
      <c r="D51" s="169"/>
      <c r="E51" s="451" t="str">
        <f>ProposedEquipment0!E77</f>
        <v/>
      </c>
      <c r="F51" s="451"/>
      <c r="G51" s="451"/>
      <c r="H51" s="169"/>
      <c r="I51" s="169" t="str">
        <f>ProposedEquipment0!M77</f>
        <v/>
      </c>
      <c r="J51" s="169"/>
      <c r="K51" s="451" t="str">
        <f>ProposedEquipment0!H77</f>
        <v/>
      </c>
      <c r="L51" s="451"/>
    </row>
    <row r="52" spans="3:12" ht="14.5" hidden="1" customHeight="1" x14ac:dyDescent="0.35">
      <c r="C52" s="169" t="str">
        <f>ProposedEquipment0!G78</f>
        <v/>
      </c>
      <c r="D52" s="169"/>
      <c r="E52" s="451" t="str">
        <f>ProposedEquipment0!E78</f>
        <v/>
      </c>
      <c r="F52" s="451"/>
      <c r="G52" s="451"/>
      <c r="H52" s="169"/>
      <c r="I52" s="169" t="str">
        <f>ProposedEquipment0!M78</f>
        <v/>
      </c>
      <c r="J52" s="169"/>
      <c r="K52" s="451" t="str">
        <f>ProposedEquipment0!H78</f>
        <v/>
      </c>
      <c r="L52" s="451"/>
    </row>
    <row r="53" spans="3:12" ht="14.5" hidden="1" customHeight="1" x14ac:dyDescent="0.35">
      <c r="C53" s="169" t="str">
        <f>ProposedEquipment0!G83</f>
        <v/>
      </c>
      <c r="D53" s="169"/>
      <c r="E53" s="451" t="str">
        <f>ProposedEquipment0!E83</f>
        <v/>
      </c>
      <c r="F53" s="451"/>
      <c r="G53" s="451"/>
      <c r="H53" s="169"/>
      <c r="I53" s="169" t="str">
        <f>ProposedEquipment0!M83</f>
        <v/>
      </c>
      <c r="J53" s="169"/>
      <c r="K53" s="451" t="str">
        <f>ProposedEquipment0!H83</f>
        <v/>
      </c>
      <c r="L53" s="451"/>
    </row>
    <row r="54" spans="3:12" ht="14.5" hidden="1" customHeight="1" x14ac:dyDescent="0.35">
      <c r="C54" s="169" t="str">
        <f>ProposedEquipment0!G84</f>
        <v/>
      </c>
      <c r="D54" s="169"/>
      <c r="E54" s="451" t="str">
        <f>ProposedEquipment0!E84</f>
        <v/>
      </c>
      <c r="F54" s="451"/>
      <c r="G54" s="451"/>
      <c r="H54" s="169"/>
      <c r="I54" s="169" t="str">
        <f>ProposedEquipment0!M84</f>
        <v/>
      </c>
      <c r="J54" s="169"/>
      <c r="K54" s="451" t="str">
        <f>ProposedEquipment0!H84</f>
        <v/>
      </c>
      <c r="L54" s="451"/>
    </row>
    <row r="55" spans="3:12" ht="14.5" hidden="1" customHeight="1" x14ac:dyDescent="0.35">
      <c r="C55" s="169" t="str">
        <f>ProposedEquipment0!G85</f>
        <v/>
      </c>
      <c r="D55" s="169"/>
      <c r="E55" s="451" t="str">
        <f>ProposedEquipment0!E85</f>
        <v/>
      </c>
      <c r="F55" s="451"/>
      <c r="G55" s="451"/>
      <c r="H55" s="169"/>
      <c r="I55" s="169" t="str">
        <f>ProposedEquipment0!M85</f>
        <v/>
      </c>
      <c r="J55" s="169"/>
      <c r="K55" s="451" t="str">
        <f>ProposedEquipment0!H85</f>
        <v/>
      </c>
      <c r="L55" s="451"/>
    </row>
    <row r="56" spans="3:12" ht="14.5" hidden="1" customHeight="1" x14ac:dyDescent="0.35">
      <c r="C56" s="169" t="str">
        <f>ProposedEquipment0!G86</f>
        <v/>
      </c>
      <c r="D56" s="169"/>
      <c r="E56" s="451" t="str">
        <f>ProposedEquipment0!E86</f>
        <v/>
      </c>
      <c r="F56" s="451"/>
      <c r="G56" s="451"/>
      <c r="H56" s="169"/>
      <c r="I56" s="169" t="str">
        <f>ProposedEquipment0!M86</f>
        <v/>
      </c>
      <c r="J56" s="169"/>
      <c r="K56" s="451" t="str">
        <f>ProposedEquipment0!H86</f>
        <v/>
      </c>
      <c r="L56" s="451"/>
    </row>
    <row r="57" spans="3:12" ht="15.5" hidden="1" x14ac:dyDescent="0.35">
      <c r="C57" s="169" t="str">
        <f>ProposedEquipment0!G91</f>
        <v/>
      </c>
      <c r="D57" s="169"/>
      <c r="E57" s="451" t="str">
        <f>ProposedEquipment0!E91</f>
        <v/>
      </c>
      <c r="F57" s="451"/>
      <c r="G57" s="451"/>
      <c r="H57" s="169"/>
      <c r="I57" s="169" t="str">
        <f>ProposedEquipment0!M91</f>
        <v/>
      </c>
      <c r="J57" s="169"/>
      <c r="K57" s="451" t="str">
        <f>ProposedEquipment0!H91</f>
        <v/>
      </c>
      <c r="L57" s="451"/>
    </row>
    <row r="58" spans="3:12" ht="14.5" hidden="1" customHeight="1" x14ac:dyDescent="0.35">
      <c r="C58" s="169" t="str">
        <f>ProposedEquipment0!G92</f>
        <v/>
      </c>
      <c r="D58" s="169"/>
      <c r="E58" s="451" t="str">
        <f>ProposedEquipment0!E92</f>
        <v/>
      </c>
      <c r="F58" s="451"/>
      <c r="G58" s="451"/>
      <c r="H58" s="169"/>
      <c r="I58" s="169" t="str">
        <f>ProposedEquipment0!M92</f>
        <v/>
      </c>
      <c r="J58" s="169"/>
      <c r="K58" s="451" t="str">
        <f>ProposedEquipment0!H92</f>
        <v/>
      </c>
      <c r="L58" s="451"/>
    </row>
    <row r="59" spans="3:12" ht="14.5" hidden="1" customHeight="1" x14ac:dyDescent="0.35">
      <c r="C59" s="169" t="str">
        <f>ProposedEquipment0!G93</f>
        <v/>
      </c>
      <c r="D59" s="169"/>
      <c r="E59" s="451" t="str">
        <f>ProposedEquipment0!E93</f>
        <v/>
      </c>
      <c r="F59" s="451"/>
      <c r="G59" s="451"/>
      <c r="H59" s="169"/>
      <c r="I59" s="169" t="str">
        <f>ProposedEquipment0!M93</f>
        <v/>
      </c>
      <c r="J59" s="169"/>
      <c r="K59" s="451" t="str">
        <f>ProposedEquipment0!H93</f>
        <v/>
      </c>
      <c r="L59" s="451"/>
    </row>
    <row r="60" spans="3:12" ht="14.5" hidden="1" customHeight="1" x14ac:dyDescent="0.35">
      <c r="C60" s="169" t="str">
        <f>ProposedEquipment0!G94</f>
        <v/>
      </c>
      <c r="D60" s="169"/>
      <c r="E60" s="451" t="str">
        <f>ProposedEquipment0!E94</f>
        <v/>
      </c>
      <c r="F60" s="451"/>
      <c r="G60" s="451"/>
      <c r="H60" s="169"/>
      <c r="I60" s="169" t="str">
        <f>ProposedEquipment0!M94</f>
        <v/>
      </c>
      <c r="J60" s="169"/>
      <c r="K60" s="451" t="str">
        <f>ProposedEquipment0!H94</f>
        <v/>
      </c>
      <c r="L60" s="451"/>
    </row>
    <row r="61" spans="3:12" ht="14.5" hidden="1" customHeight="1" x14ac:dyDescent="0.35">
      <c r="C61" s="169" t="str">
        <f>ProposedEquipment0!G99</f>
        <v/>
      </c>
      <c r="D61" s="169"/>
      <c r="E61" s="451" t="str">
        <f>ProposedEquipment0!E99</f>
        <v/>
      </c>
      <c r="F61" s="451"/>
      <c r="G61" s="451"/>
      <c r="H61" s="169"/>
      <c r="I61" s="169" t="str">
        <f>ProposedEquipment0!M99</f>
        <v/>
      </c>
      <c r="J61" s="169"/>
      <c r="K61" s="451" t="str">
        <f>ProposedEquipment0!H99</f>
        <v/>
      </c>
      <c r="L61" s="451"/>
    </row>
    <row r="62" spans="3:12" ht="14.5" hidden="1" customHeight="1" x14ac:dyDescent="0.35">
      <c r="C62" s="169" t="str">
        <f>ProposedEquipment0!G100</f>
        <v/>
      </c>
      <c r="D62" s="169"/>
      <c r="E62" s="451" t="str">
        <f>ProposedEquipment0!E100</f>
        <v/>
      </c>
      <c r="F62" s="451"/>
      <c r="G62" s="451"/>
      <c r="H62" s="169"/>
      <c r="I62" s="169" t="str">
        <f>ProposedEquipment0!M100</f>
        <v/>
      </c>
      <c r="J62" s="169"/>
      <c r="K62" s="451" t="str">
        <f>ProposedEquipment0!H100</f>
        <v/>
      </c>
      <c r="L62" s="451"/>
    </row>
    <row r="63" spans="3:12" ht="14.5" hidden="1" customHeight="1" x14ac:dyDescent="0.35">
      <c r="C63" s="169" t="str">
        <f>ProposedEquipment0!G101</f>
        <v/>
      </c>
      <c r="D63" s="169"/>
      <c r="E63" s="451" t="str">
        <f>ProposedEquipment0!E101</f>
        <v/>
      </c>
      <c r="F63" s="451"/>
      <c r="G63" s="451"/>
      <c r="H63" s="169"/>
      <c r="I63" s="169" t="str">
        <f>ProposedEquipment0!M101</f>
        <v/>
      </c>
      <c r="J63" s="169"/>
      <c r="K63" s="451" t="str">
        <f>ProposedEquipment0!H101</f>
        <v/>
      </c>
      <c r="L63" s="451"/>
    </row>
    <row r="64" spans="3:12" ht="14.5" hidden="1" customHeight="1" x14ac:dyDescent="0.35">
      <c r="C64" s="169" t="str">
        <f>ProposedEquipment0!G102</f>
        <v/>
      </c>
      <c r="D64" s="169"/>
      <c r="E64" s="451" t="str">
        <f>ProposedEquipment0!E102</f>
        <v/>
      </c>
      <c r="F64" s="451"/>
      <c r="G64" s="451"/>
      <c r="H64" s="169"/>
      <c r="I64" s="169" t="str">
        <f>ProposedEquipment0!M102</f>
        <v/>
      </c>
      <c r="J64" s="169"/>
      <c r="K64" s="451" t="str">
        <f>ProposedEquipment0!H102</f>
        <v/>
      </c>
      <c r="L64" s="451"/>
    </row>
    <row r="65" spans="3:12" ht="15.5" hidden="1" x14ac:dyDescent="0.35">
      <c r="C65" s="169" t="str">
        <f>ProposedEquipment0!G107</f>
        <v/>
      </c>
      <c r="D65" s="169"/>
      <c r="E65" s="451" t="str">
        <f>ProposedEquipment0!E107</f>
        <v/>
      </c>
      <c r="F65" s="451"/>
      <c r="G65" s="451"/>
      <c r="H65" s="169"/>
      <c r="I65" s="169" t="str">
        <f>ProposedEquipment0!M107</f>
        <v/>
      </c>
      <c r="J65" s="169"/>
      <c r="K65" s="451" t="str">
        <f>ProposedEquipment0!H107</f>
        <v/>
      </c>
      <c r="L65" s="451"/>
    </row>
    <row r="66" spans="3:12" ht="14.5" hidden="1" customHeight="1" x14ac:dyDescent="0.35">
      <c r="C66" s="169" t="str">
        <f>ProposedEquipment0!G108</f>
        <v/>
      </c>
      <c r="D66" s="169"/>
      <c r="E66" s="451" t="str">
        <f>ProposedEquipment0!E108</f>
        <v/>
      </c>
      <c r="F66" s="451"/>
      <c r="G66" s="451"/>
      <c r="H66" s="169"/>
      <c r="I66" s="169" t="str">
        <f>ProposedEquipment0!M108</f>
        <v/>
      </c>
      <c r="J66" s="169"/>
      <c r="K66" s="451" t="str">
        <f>ProposedEquipment0!H108</f>
        <v/>
      </c>
      <c r="L66" s="451"/>
    </row>
    <row r="67" spans="3:12" ht="14.5" hidden="1" customHeight="1" x14ac:dyDescent="0.35">
      <c r="C67" s="169" t="str">
        <f>ProposedEquipment0!G109</f>
        <v/>
      </c>
      <c r="D67" s="169"/>
      <c r="E67" s="451" t="str">
        <f>ProposedEquipment0!E109</f>
        <v/>
      </c>
      <c r="F67" s="451"/>
      <c r="G67" s="451"/>
      <c r="H67" s="169"/>
      <c r="I67" s="169" t="str">
        <f>ProposedEquipment0!M109</f>
        <v/>
      </c>
      <c r="J67" s="169"/>
      <c r="K67" s="451" t="str">
        <f>ProposedEquipment0!H109</f>
        <v/>
      </c>
      <c r="L67" s="451"/>
    </row>
    <row r="68" spans="3:12" ht="15.65" hidden="1" customHeight="1" x14ac:dyDescent="0.35">
      <c r="C68" s="169" t="str">
        <f>ProposedEquipment0!G110</f>
        <v/>
      </c>
      <c r="D68" s="169"/>
      <c r="E68" s="451" t="str">
        <f>ProposedEquipment0!E110</f>
        <v/>
      </c>
      <c r="F68" s="451"/>
      <c r="G68" s="451"/>
      <c r="H68" s="169"/>
      <c r="I68" s="169" t="str">
        <f>ProposedEquipment0!M110</f>
        <v/>
      </c>
      <c r="J68" s="169"/>
      <c r="K68" s="451" t="str">
        <f>ProposedEquipment0!H110</f>
        <v/>
      </c>
      <c r="L68" s="451"/>
    </row>
    <row r="69" spans="3:12" ht="14.5" hidden="1" customHeight="1" x14ac:dyDescent="0.35">
      <c r="C69" s="169" t="str">
        <f>ProposedEquipment0!G115</f>
        <v/>
      </c>
      <c r="D69" s="169"/>
      <c r="E69" s="451" t="str">
        <f>ProposedEquipment0!E115</f>
        <v/>
      </c>
      <c r="F69" s="451"/>
      <c r="G69" s="451"/>
      <c r="H69" s="169"/>
      <c r="I69" s="169" t="str">
        <f>ProposedEquipment0!M115</f>
        <v/>
      </c>
      <c r="J69" s="169"/>
      <c r="K69" s="451" t="str">
        <f>ProposedEquipment0!H115</f>
        <v/>
      </c>
      <c r="L69" s="451"/>
    </row>
    <row r="70" spans="3:12" ht="14.5" hidden="1" customHeight="1" x14ac:dyDescent="0.35">
      <c r="C70" s="169" t="str">
        <f>ProposedEquipment0!G116</f>
        <v/>
      </c>
      <c r="D70" s="169"/>
      <c r="E70" s="451" t="str">
        <f>ProposedEquipment0!E116</f>
        <v/>
      </c>
      <c r="F70" s="451"/>
      <c r="G70" s="451"/>
      <c r="H70" s="169"/>
      <c r="I70" s="169" t="str">
        <f>ProposedEquipment0!M116</f>
        <v/>
      </c>
      <c r="J70" s="169"/>
      <c r="K70" s="451" t="str">
        <f>ProposedEquipment0!H116</f>
        <v/>
      </c>
      <c r="L70" s="451"/>
    </row>
    <row r="71" spans="3:12" ht="14.5" hidden="1" customHeight="1" x14ac:dyDescent="0.35">
      <c r="C71" s="169" t="str">
        <f>ProposedEquipment0!G117</f>
        <v/>
      </c>
      <c r="D71" s="169"/>
      <c r="E71" s="451" t="str">
        <f>ProposedEquipment0!E117</f>
        <v/>
      </c>
      <c r="F71" s="451"/>
      <c r="G71" s="451"/>
      <c r="H71" s="169"/>
      <c r="I71" s="169" t="str">
        <f>ProposedEquipment0!M117</f>
        <v/>
      </c>
      <c r="J71" s="169"/>
      <c r="K71" s="451" t="str">
        <f>ProposedEquipment0!H117</f>
        <v/>
      </c>
      <c r="L71" s="451"/>
    </row>
    <row r="72" spans="3:12" ht="14.5" hidden="1" customHeight="1" x14ac:dyDescent="0.35">
      <c r="C72" s="169" t="str">
        <f>ProposedEquipment0!G118</f>
        <v/>
      </c>
      <c r="D72" s="169"/>
      <c r="E72" s="451" t="str">
        <f>ProposedEquipment0!E118</f>
        <v/>
      </c>
      <c r="F72" s="451"/>
      <c r="G72" s="451"/>
      <c r="H72" s="169"/>
      <c r="I72" s="169" t="str">
        <f>ProposedEquipment0!M118</f>
        <v/>
      </c>
      <c r="J72" s="169"/>
      <c r="K72" s="451" t="str">
        <f>ProposedEquipment0!H118</f>
        <v/>
      </c>
      <c r="L72" s="451"/>
    </row>
    <row r="73" spans="3:12" ht="14.5" hidden="1" customHeight="1" x14ac:dyDescent="0.35">
      <c r="C73" s="169" t="str">
        <f>ProposedEquipment0!G123</f>
        <v/>
      </c>
      <c r="D73" s="169"/>
      <c r="E73" s="451" t="str">
        <f>ProposedEquipment0!E123</f>
        <v/>
      </c>
      <c r="F73" s="451"/>
      <c r="G73" s="451"/>
      <c r="H73" s="169"/>
      <c r="I73" s="169" t="str">
        <f>ProposedEquipment0!M123</f>
        <v/>
      </c>
      <c r="J73" s="169"/>
      <c r="K73" s="451" t="str">
        <f>ProposedEquipment0!H123</f>
        <v/>
      </c>
      <c r="L73" s="451"/>
    </row>
    <row r="74" spans="3:12" ht="14.5" hidden="1" customHeight="1" x14ac:dyDescent="0.35">
      <c r="C74" s="169" t="str">
        <f>ProposedEquipment0!G124</f>
        <v/>
      </c>
      <c r="D74" s="169"/>
      <c r="E74" s="451" t="str">
        <f>ProposedEquipment0!E124</f>
        <v/>
      </c>
      <c r="F74" s="451"/>
      <c r="G74" s="451"/>
      <c r="H74" s="169"/>
      <c r="I74" s="169" t="str">
        <f>ProposedEquipment0!M124</f>
        <v/>
      </c>
      <c r="J74" s="169"/>
      <c r="K74" s="451" t="str">
        <f>ProposedEquipment0!H124</f>
        <v/>
      </c>
      <c r="L74" s="451"/>
    </row>
    <row r="75" spans="3:12" ht="14.5" hidden="1" customHeight="1" x14ac:dyDescent="0.35">
      <c r="C75" s="169" t="str">
        <f>ProposedEquipment0!G125</f>
        <v/>
      </c>
      <c r="D75" s="169"/>
      <c r="E75" s="451" t="str">
        <f>ProposedEquipment0!E125</f>
        <v/>
      </c>
      <c r="F75" s="451"/>
      <c r="G75" s="451"/>
      <c r="H75" s="169"/>
      <c r="I75" s="169" t="str">
        <f>ProposedEquipment0!M125</f>
        <v/>
      </c>
      <c r="J75" s="169"/>
      <c r="K75" s="451" t="str">
        <f>ProposedEquipment0!H125</f>
        <v/>
      </c>
      <c r="L75" s="451"/>
    </row>
    <row r="76" spans="3:12" ht="14.5" hidden="1" customHeight="1" x14ac:dyDescent="0.35">
      <c r="C76" s="169" t="str">
        <f>ProposedEquipment0!G126</f>
        <v/>
      </c>
      <c r="D76" s="169"/>
      <c r="E76" s="451" t="str">
        <f>ProposedEquipment0!E126</f>
        <v/>
      </c>
      <c r="F76" s="451"/>
      <c r="G76" s="451"/>
      <c r="H76" s="169"/>
      <c r="I76" s="169" t="str">
        <f>ProposedEquipment0!M126</f>
        <v/>
      </c>
      <c r="J76" s="169"/>
      <c r="K76" s="451" t="str">
        <f>ProposedEquipment0!H126</f>
        <v/>
      </c>
      <c r="L76" s="451"/>
    </row>
    <row r="77" spans="3:12" ht="14.5" hidden="1" customHeight="1" x14ac:dyDescent="0.35">
      <c r="C77" s="169" t="str">
        <f>ProposedEquipment0!G131</f>
        <v/>
      </c>
      <c r="D77" s="169"/>
      <c r="E77" s="451" t="str">
        <f>ProposedEquipment0!E131</f>
        <v/>
      </c>
      <c r="F77" s="451"/>
      <c r="G77" s="451"/>
      <c r="H77" s="169"/>
      <c r="I77" s="169" t="str">
        <f>ProposedEquipment0!M131</f>
        <v/>
      </c>
      <c r="J77" s="169"/>
      <c r="K77" s="451" t="str">
        <f>ProposedEquipment0!H131</f>
        <v/>
      </c>
      <c r="L77" s="451"/>
    </row>
    <row r="78" spans="3:12" ht="14.5" hidden="1" customHeight="1" x14ac:dyDescent="0.35">
      <c r="C78" s="169" t="str">
        <f>ProposedEquipment0!G132</f>
        <v/>
      </c>
      <c r="D78" s="169"/>
      <c r="E78" s="451" t="str">
        <f>ProposedEquipment0!E132</f>
        <v/>
      </c>
      <c r="F78" s="451"/>
      <c r="G78" s="451"/>
      <c r="H78" s="169"/>
      <c r="I78" s="169" t="str">
        <f>ProposedEquipment0!M132</f>
        <v/>
      </c>
      <c r="J78" s="169"/>
      <c r="K78" s="451" t="str">
        <f>ProposedEquipment0!H132</f>
        <v/>
      </c>
      <c r="L78" s="451"/>
    </row>
    <row r="79" spans="3:12" ht="14.5" hidden="1" customHeight="1" x14ac:dyDescent="0.35">
      <c r="C79" s="169" t="str">
        <f>ProposedEquipment0!G133</f>
        <v/>
      </c>
      <c r="D79" s="169"/>
      <c r="E79" s="451" t="str">
        <f>ProposedEquipment0!E133</f>
        <v/>
      </c>
      <c r="F79" s="451"/>
      <c r="G79" s="451"/>
      <c r="H79" s="169"/>
      <c r="I79" s="169" t="str">
        <f>ProposedEquipment0!M133</f>
        <v/>
      </c>
      <c r="J79" s="169"/>
      <c r="K79" s="451" t="str">
        <f>ProposedEquipment0!H133</f>
        <v/>
      </c>
      <c r="L79" s="451"/>
    </row>
    <row r="80" spans="3:12" ht="14.5" hidden="1" customHeight="1" x14ac:dyDescent="0.35">
      <c r="C80" s="169" t="str">
        <f>ProposedEquipment0!G134</f>
        <v/>
      </c>
      <c r="D80" s="169"/>
      <c r="E80" s="451" t="str">
        <f>ProposedEquipment0!E134</f>
        <v/>
      </c>
      <c r="F80" s="451"/>
      <c r="G80" s="451"/>
      <c r="H80" s="169"/>
      <c r="I80" s="169" t="str">
        <f>ProposedEquipment0!M134</f>
        <v/>
      </c>
      <c r="J80" s="169"/>
      <c r="K80" s="451" t="str">
        <f>ProposedEquipment0!H134</f>
        <v/>
      </c>
      <c r="L80" s="451"/>
    </row>
    <row r="81" spans="3:12" ht="14.5" hidden="1" customHeight="1" x14ac:dyDescent="0.35">
      <c r="C81" s="169" t="str">
        <f>ProposedEquipment0!G139</f>
        <v/>
      </c>
      <c r="D81" s="169"/>
      <c r="E81" s="451" t="str">
        <f>ProposedEquipment0!E139</f>
        <v/>
      </c>
      <c r="F81" s="451"/>
      <c r="G81" s="451"/>
      <c r="H81" s="169"/>
      <c r="I81" s="169" t="str">
        <f>ProposedEquipment0!M139</f>
        <v/>
      </c>
      <c r="J81" s="169"/>
      <c r="K81" s="451" t="str">
        <f>ProposedEquipment0!H139</f>
        <v/>
      </c>
      <c r="L81" s="451"/>
    </row>
    <row r="82" spans="3:12" ht="14.5" hidden="1" customHeight="1" x14ac:dyDescent="0.35">
      <c r="C82" s="169" t="str">
        <f>ProposedEquipment0!G140</f>
        <v/>
      </c>
      <c r="D82" s="169"/>
      <c r="E82" s="451" t="str">
        <f>ProposedEquipment0!E140</f>
        <v/>
      </c>
      <c r="F82" s="451"/>
      <c r="G82" s="451"/>
      <c r="H82" s="169"/>
      <c r="I82" s="169" t="str">
        <f>ProposedEquipment0!M140</f>
        <v/>
      </c>
      <c r="J82" s="169"/>
      <c r="K82" s="451" t="str">
        <f>ProposedEquipment0!H140</f>
        <v/>
      </c>
      <c r="L82" s="451"/>
    </row>
    <row r="83" spans="3:12" ht="14.5" hidden="1" customHeight="1" x14ac:dyDescent="0.35">
      <c r="C83" s="169" t="str">
        <f>ProposedEquipment0!G141</f>
        <v/>
      </c>
      <c r="D83" s="169"/>
      <c r="E83" s="451" t="str">
        <f>ProposedEquipment0!E141</f>
        <v/>
      </c>
      <c r="F83" s="451"/>
      <c r="G83" s="451"/>
      <c r="H83" s="169"/>
      <c r="I83" s="169" t="str">
        <f>ProposedEquipment0!M141</f>
        <v/>
      </c>
      <c r="J83" s="169"/>
      <c r="K83" s="451" t="str">
        <f>ProposedEquipment0!H141</f>
        <v/>
      </c>
      <c r="L83" s="451"/>
    </row>
    <row r="84" spans="3:12" ht="15.5" hidden="1" x14ac:dyDescent="0.35">
      <c r="C84" s="169" t="str">
        <f>ProposedEquipment0!G142</f>
        <v/>
      </c>
      <c r="D84" s="169"/>
      <c r="E84" s="451" t="str">
        <f>ProposedEquipment0!E142</f>
        <v/>
      </c>
      <c r="F84" s="451"/>
      <c r="G84" s="451"/>
      <c r="H84" s="169"/>
      <c r="I84" s="169" t="str">
        <f>ProposedEquipment0!M142</f>
        <v/>
      </c>
      <c r="J84" s="169"/>
      <c r="K84" s="451" t="str">
        <f>ProposedEquipment0!H142</f>
        <v/>
      </c>
      <c r="L84" s="451"/>
    </row>
    <row r="85" spans="3:12" ht="15.5" hidden="1" x14ac:dyDescent="0.35">
      <c r="C85" s="169" t="str">
        <f>ProposedEquipment0!G147</f>
        <v/>
      </c>
      <c r="D85" s="169"/>
      <c r="E85" s="451" t="str">
        <f>ProposedEquipment0!E147</f>
        <v/>
      </c>
      <c r="F85" s="451"/>
      <c r="G85" s="451"/>
      <c r="H85" s="169"/>
      <c r="I85" s="169" t="str">
        <f>ProposedEquipment0!M147</f>
        <v/>
      </c>
      <c r="J85" s="169"/>
      <c r="K85" s="451" t="str">
        <f>ProposedEquipment0!H147</f>
        <v/>
      </c>
      <c r="L85" s="451"/>
    </row>
    <row r="86" spans="3:12" ht="14.5" hidden="1" customHeight="1" x14ac:dyDescent="0.35">
      <c r="C86" s="169" t="str">
        <f>ProposedEquipment0!G148</f>
        <v/>
      </c>
      <c r="D86" s="169"/>
      <c r="E86" s="451" t="str">
        <f>ProposedEquipment0!E148</f>
        <v/>
      </c>
      <c r="F86" s="451"/>
      <c r="G86" s="451"/>
      <c r="H86" s="169"/>
      <c r="I86" s="169" t="str">
        <f>ProposedEquipment0!M148</f>
        <v/>
      </c>
      <c r="J86" s="169"/>
      <c r="K86" s="451" t="str">
        <f>ProposedEquipment0!H148</f>
        <v/>
      </c>
      <c r="L86" s="451"/>
    </row>
    <row r="87" spans="3:12" ht="14.5" hidden="1" customHeight="1" x14ac:dyDescent="0.35">
      <c r="C87" s="169" t="str">
        <f>ProposedEquipment0!G149</f>
        <v/>
      </c>
      <c r="D87" s="169"/>
      <c r="E87" s="451" t="str">
        <f>ProposedEquipment0!E149</f>
        <v/>
      </c>
      <c r="F87" s="451"/>
      <c r="G87" s="451"/>
      <c r="H87" s="169"/>
      <c r="I87" s="169" t="str">
        <f>ProposedEquipment0!M149</f>
        <v/>
      </c>
      <c r="J87" s="169"/>
      <c r="K87" s="451" t="str">
        <f>ProposedEquipment0!H149</f>
        <v/>
      </c>
      <c r="L87" s="451"/>
    </row>
    <row r="88" spans="3:12" ht="14.5" hidden="1" customHeight="1" x14ac:dyDescent="0.35">
      <c r="C88" s="169" t="str">
        <f>ProposedEquipment0!G150</f>
        <v/>
      </c>
      <c r="D88" s="169"/>
      <c r="E88" s="451" t="str">
        <f>ProposedEquipment0!E150</f>
        <v/>
      </c>
      <c r="F88" s="451"/>
      <c r="G88" s="451"/>
      <c r="H88" s="169"/>
      <c r="I88" s="169" t="str">
        <f>ProposedEquipment0!M150</f>
        <v/>
      </c>
      <c r="J88" s="169"/>
      <c r="K88" s="451" t="str">
        <f>ProposedEquipment0!H150</f>
        <v/>
      </c>
      <c r="L88" s="451"/>
    </row>
    <row r="89" spans="3:12" ht="15.5" hidden="1" x14ac:dyDescent="0.35">
      <c r="C89" s="169" t="str">
        <f>ProposedEquipment0!G155</f>
        <v/>
      </c>
      <c r="D89" s="169"/>
      <c r="E89" s="451" t="str">
        <f>ProposedEquipment0!E155</f>
        <v/>
      </c>
      <c r="F89" s="451"/>
      <c r="G89" s="451"/>
      <c r="H89" s="169"/>
      <c r="I89" s="169" t="str">
        <f>ProposedEquipment0!M155</f>
        <v/>
      </c>
      <c r="J89" s="169"/>
      <c r="K89" s="451" t="str">
        <f>ProposedEquipment0!H155</f>
        <v/>
      </c>
      <c r="L89" s="451"/>
    </row>
    <row r="90" spans="3:12" ht="15.5" hidden="1" x14ac:dyDescent="0.35">
      <c r="C90" s="169" t="str">
        <f>ProposedEquipment0!G156</f>
        <v/>
      </c>
      <c r="D90" s="169"/>
      <c r="E90" s="451" t="str">
        <f>ProposedEquipment0!E156</f>
        <v/>
      </c>
      <c r="F90" s="451"/>
      <c r="G90" s="451"/>
      <c r="H90" s="169"/>
      <c r="I90" s="169" t="str">
        <f>ProposedEquipment0!M156</f>
        <v/>
      </c>
      <c r="J90" s="169"/>
      <c r="K90" s="451" t="str">
        <f>ProposedEquipment0!H156</f>
        <v/>
      </c>
      <c r="L90" s="451"/>
    </row>
    <row r="91" spans="3:12" ht="15.5" hidden="1" x14ac:dyDescent="0.35">
      <c r="C91" s="169" t="str">
        <f>ProposedEquipment0!G157</f>
        <v/>
      </c>
      <c r="E91" s="451" t="str">
        <f>ProposedEquipment0!E157</f>
        <v/>
      </c>
      <c r="F91" s="451"/>
      <c r="G91" s="451"/>
      <c r="I91" s="169" t="str">
        <f>ProposedEquipment0!M157</f>
        <v/>
      </c>
      <c r="K91" s="451" t="str">
        <f>ProposedEquipment0!H157</f>
        <v/>
      </c>
      <c r="L91" s="451"/>
    </row>
    <row r="92" spans="3:12" ht="15.5" hidden="1" x14ac:dyDescent="0.35">
      <c r="C92" s="169" t="str">
        <f>ProposedEquipment0!G158</f>
        <v/>
      </c>
      <c r="E92" s="451" t="str">
        <f>ProposedEquipment0!E158</f>
        <v/>
      </c>
      <c r="F92" s="451"/>
      <c r="G92" s="451"/>
      <c r="I92" s="169" t="str">
        <f>ProposedEquipment0!M158</f>
        <v/>
      </c>
      <c r="K92" s="451" t="str">
        <f>ProposedEquipment0!H158</f>
        <v/>
      </c>
      <c r="L92" s="451"/>
    </row>
    <row r="93" spans="3:12" ht="15.5" hidden="1" x14ac:dyDescent="0.35">
      <c r="C93" s="169" t="str">
        <f>ProposedEquipment0!G163</f>
        <v/>
      </c>
      <c r="E93" s="451" t="str">
        <f>ProposedEquipment0!E163</f>
        <v/>
      </c>
      <c r="F93" s="451"/>
      <c r="G93" s="451"/>
      <c r="I93" s="169" t="str">
        <f>ProposedEquipment0!M163</f>
        <v/>
      </c>
      <c r="K93" s="451" t="str">
        <f>ProposedEquipment0!H163</f>
        <v/>
      </c>
      <c r="L93" s="451"/>
    </row>
    <row r="94" spans="3:12" ht="15.5" hidden="1" x14ac:dyDescent="0.35">
      <c r="C94" s="169" t="str">
        <f>ProposedEquipment0!G164</f>
        <v/>
      </c>
      <c r="E94" s="451" t="str">
        <f>ProposedEquipment0!E164</f>
        <v/>
      </c>
      <c r="F94" s="451"/>
      <c r="G94" s="451"/>
      <c r="I94" s="169" t="str">
        <f>ProposedEquipment0!M164</f>
        <v/>
      </c>
      <c r="K94" s="451" t="str">
        <f>ProposedEquipment0!H164</f>
        <v/>
      </c>
      <c r="L94" s="451"/>
    </row>
    <row r="95" spans="3:12" ht="15.5" hidden="1" x14ac:dyDescent="0.35">
      <c r="C95" s="169" t="str">
        <f>ProposedEquipment0!G165</f>
        <v/>
      </c>
      <c r="E95" s="451" t="str">
        <f>ProposedEquipment0!E165</f>
        <v/>
      </c>
      <c r="F95" s="451"/>
      <c r="G95" s="451"/>
      <c r="I95" s="169" t="str">
        <f>ProposedEquipment0!M165</f>
        <v/>
      </c>
      <c r="K95" s="451" t="str">
        <f>ProposedEquipment0!H165</f>
        <v/>
      </c>
      <c r="L95" s="451"/>
    </row>
    <row r="96" spans="3:12" ht="15.5" hidden="1" x14ac:dyDescent="0.35">
      <c r="C96" s="169" t="str">
        <f>ProposedEquipment0!G166</f>
        <v/>
      </c>
      <c r="E96" s="451" t="str">
        <f>ProposedEquipment0!E166</f>
        <v/>
      </c>
      <c r="F96" s="451"/>
      <c r="G96" s="451"/>
      <c r="I96" s="169" t="str">
        <f>ProposedEquipment0!M166</f>
        <v/>
      </c>
      <c r="K96" s="451" t="str">
        <f>ProposedEquipment0!H166</f>
        <v/>
      </c>
      <c r="L96" s="451"/>
    </row>
    <row r="97" spans="3:12" ht="15.5" x14ac:dyDescent="0.35">
      <c r="C97" s="169"/>
      <c r="E97" s="169"/>
      <c r="F97" s="169"/>
      <c r="G97" s="169"/>
      <c r="I97" s="169"/>
      <c r="K97" s="169"/>
      <c r="L97" s="169"/>
    </row>
    <row r="98" spans="3:12" ht="15.65" customHeight="1" x14ac:dyDescent="0.35">
      <c r="C98" s="17" t="s">
        <v>235</v>
      </c>
      <c r="D98" s="17"/>
      <c r="E98" s="17"/>
      <c r="F98" s="17"/>
      <c r="G98" s="17"/>
      <c r="H98" s="17"/>
      <c r="I98" s="17"/>
      <c r="J98" s="17"/>
      <c r="K98" s="17"/>
    </row>
    <row r="99" spans="3:12" ht="15.65" customHeight="1" x14ac:dyDescent="0.35">
      <c r="C99" s="170"/>
      <c r="D99" s="170"/>
      <c r="E99" s="170"/>
      <c r="F99" s="170"/>
      <c r="G99" s="170"/>
      <c r="H99" s="170"/>
      <c r="I99" s="170"/>
      <c r="J99" s="170"/>
      <c r="K99" s="170"/>
    </row>
    <row r="100" spans="3:12" ht="14.5" customHeight="1" x14ac:dyDescent="0.35">
      <c r="C100" s="17" t="s">
        <v>236</v>
      </c>
      <c r="D100" s="17"/>
      <c r="E100" s="17"/>
      <c r="F100" s="17"/>
      <c r="G100" s="17"/>
      <c r="H100" s="17"/>
      <c r="I100" s="17"/>
      <c r="J100" s="17"/>
      <c r="K100" s="17"/>
    </row>
    <row r="101" spans="3:12" ht="15.5" x14ac:dyDescent="0.35">
      <c r="C101" s="17"/>
      <c r="D101" s="17"/>
      <c r="E101" s="17"/>
      <c r="F101" s="17"/>
      <c r="G101" s="17"/>
      <c r="H101" s="17"/>
      <c r="I101" s="17"/>
      <c r="J101" s="17"/>
      <c r="K101" s="17"/>
    </row>
    <row r="102" spans="3:12" ht="15.5" x14ac:dyDescent="0.35">
      <c r="C102" s="17" t="s">
        <v>237</v>
      </c>
      <c r="D102" s="17"/>
      <c r="E102" s="17"/>
      <c r="F102" s="17"/>
      <c r="G102" s="17"/>
      <c r="H102" s="17"/>
      <c r="I102" s="17"/>
      <c r="J102" s="17"/>
      <c r="K102" s="17"/>
    </row>
    <row r="103" spans="3:12" x14ac:dyDescent="0.35">
      <c r="C103" s="171" t="s">
        <v>238</v>
      </c>
      <c r="D103" s="171"/>
      <c r="E103" s="171"/>
      <c r="F103" s="171"/>
      <c r="G103" s="171"/>
      <c r="H103" s="171"/>
      <c r="I103" s="171"/>
      <c r="J103" s="171"/>
      <c r="K103" s="171"/>
    </row>
    <row r="104" spans="3:12" x14ac:dyDescent="0.35">
      <c r="C104" s="173"/>
      <c r="E104" s="172"/>
      <c r="F104" s="172"/>
      <c r="G104" s="172"/>
      <c r="H104" s="172"/>
      <c r="I104" s="172"/>
      <c r="J104" s="172"/>
      <c r="K104" s="161"/>
    </row>
    <row r="105" spans="3:12" x14ac:dyDescent="0.35">
      <c r="E105" s="452"/>
      <c r="F105" s="452"/>
    </row>
    <row r="106" spans="3:12" x14ac:dyDescent="0.35">
      <c r="E106" s="452"/>
      <c r="F106" s="452"/>
    </row>
    <row r="107" spans="3:12" x14ac:dyDescent="0.35">
      <c r="E107" s="452"/>
      <c r="F107" s="452"/>
    </row>
    <row r="108" spans="3:12" x14ac:dyDescent="0.35">
      <c r="E108" s="452"/>
      <c r="F108" s="452"/>
    </row>
    <row r="109" spans="3:12" x14ac:dyDescent="0.35">
      <c r="E109" s="452"/>
      <c r="F109" s="452"/>
    </row>
    <row r="110" spans="3:12" x14ac:dyDescent="0.35">
      <c r="E110" s="452"/>
      <c r="F110" s="452"/>
    </row>
    <row r="111" spans="3:12" x14ac:dyDescent="0.35">
      <c r="E111" s="452"/>
      <c r="F111" s="452"/>
    </row>
    <row r="112" spans="3:12" x14ac:dyDescent="0.35">
      <c r="E112" s="452"/>
      <c r="F112" s="452"/>
    </row>
    <row r="113" spans="5:6" x14ac:dyDescent="0.35">
      <c r="E113" s="452"/>
      <c r="F113" s="452"/>
    </row>
    <row r="114" spans="5:6" x14ac:dyDescent="0.35">
      <c r="E114" s="452"/>
      <c r="F114" s="452"/>
    </row>
    <row r="115" spans="5:6" x14ac:dyDescent="0.35">
      <c r="E115" s="452"/>
      <c r="F115" s="452"/>
    </row>
    <row r="116" spans="5:6" x14ac:dyDescent="0.35">
      <c r="E116" s="452"/>
      <c r="F116" s="452"/>
    </row>
    <row r="117" spans="5:6" x14ac:dyDescent="0.35">
      <c r="E117" s="452"/>
      <c r="F117" s="452"/>
    </row>
    <row r="118" spans="5:6" x14ac:dyDescent="0.35">
      <c r="E118" s="452"/>
      <c r="F118" s="452"/>
    </row>
    <row r="119" spans="5:6" x14ac:dyDescent="0.35">
      <c r="E119" s="452"/>
      <c r="F119" s="452"/>
    </row>
    <row r="120" spans="5:6" x14ac:dyDescent="0.35">
      <c r="E120" s="452"/>
      <c r="F120" s="452"/>
    </row>
    <row r="121" spans="5:6" x14ac:dyDescent="0.35">
      <c r="E121" s="452"/>
      <c r="F121" s="452"/>
    </row>
    <row r="122" spans="5:6" x14ac:dyDescent="0.35">
      <c r="E122" s="452"/>
      <c r="F122" s="452"/>
    </row>
    <row r="123" spans="5:6" x14ac:dyDescent="0.35">
      <c r="E123" s="452"/>
      <c r="F123" s="452"/>
    </row>
    <row r="124" spans="5:6" x14ac:dyDescent="0.35">
      <c r="E124" s="452"/>
      <c r="F124" s="452"/>
    </row>
    <row r="125" spans="5:6" x14ac:dyDescent="0.35">
      <c r="E125" s="452"/>
      <c r="F125" s="452"/>
    </row>
    <row r="126" spans="5:6" x14ac:dyDescent="0.35">
      <c r="E126" s="452"/>
      <c r="F126" s="452"/>
    </row>
    <row r="127" spans="5:6" x14ac:dyDescent="0.35">
      <c r="E127" s="452"/>
      <c r="F127" s="452"/>
    </row>
    <row r="128" spans="5:6" x14ac:dyDescent="0.35">
      <c r="E128" s="452"/>
      <c r="F128" s="452"/>
    </row>
    <row r="129" spans="5:6" x14ac:dyDescent="0.35">
      <c r="E129" s="452"/>
      <c r="F129" s="452"/>
    </row>
    <row r="130" spans="5:6" x14ac:dyDescent="0.35">
      <c r="E130" s="452"/>
      <c r="F130" s="452"/>
    </row>
    <row r="131" spans="5:6" x14ac:dyDescent="0.35">
      <c r="E131" s="452"/>
      <c r="F131" s="452"/>
    </row>
    <row r="132" spans="5:6" x14ac:dyDescent="0.35">
      <c r="E132" s="452"/>
      <c r="F132" s="452"/>
    </row>
    <row r="133" spans="5:6" x14ac:dyDescent="0.35">
      <c r="E133" s="452"/>
      <c r="F133" s="452"/>
    </row>
    <row r="134" spans="5:6" x14ac:dyDescent="0.35">
      <c r="E134" s="452"/>
      <c r="F134" s="452"/>
    </row>
    <row r="135" spans="5:6" x14ac:dyDescent="0.35">
      <c r="E135" s="452"/>
      <c r="F135" s="452"/>
    </row>
    <row r="136" spans="5:6" x14ac:dyDescent="0.35">
      <c r="E136" s="452"/>
      <c r="F136" s="452"/>
    </row>
    <row r="137" spans="5:6" x14ac:dyDescent="0.35">
      <c r="E137" s="452"/>
      <c r="F137" s="452"/>
    </row>
    <row r="138" spans="5:6" x14ac:dyDescent="0.35">
      <c r="E138" s="452"/>
      <c r="F138" s="452"/>
    </row>
    <row r="139" spans="5:6" x14ac:dyDescent="0.35">
      <c r="E139" s="452"/>
      <c r="F139" s="452"/>
    </row>
    <row r="140" spans="5:6" x14ac:dyDescent="0.35">
      <c r="E140" s="452"/>
      <c r="F140" s="452"/>
    </row>
    <row r="141" spans="5:6" x14ac:dyDescent="0.35">
      <c r="E141" s="452"/>
      <c r="F141" s="452"/>
    </row>
    <row r="142" spans="5:6" x14ac:dyDescent="0.35">
      <c r="E142" s="452"/>
      <c r="F142" s="452"/>
    </row>
    <row r="143" spans="5:6" x14ac:dyDescent="0.35">
      <c r="E143" s="452"/>
      <c r="F143" s="452"/>
    </row>
    <row r="144" spans="5:6" x14ac:dyDescent="0.35">
      <c r="E144" s="452"/>
      <c r="F144" s="452"/>
    </row>
    <row r="145" spans="5:6" x14ac:dyDescent="0.35">
      <c r="E145" s="452"/>
      <c r="F145" s="452"/>
    </row>
    <row r="146" spans="5:6" x14ac:dyDescent="0.35">
      <c r="E146" s="452"/>
      <c r="F146" s="452"/>
    </row>
    <row r="147" spans="5:6" x14ac:dyDescent="0.35">
      <c r="E147" s="452"/>
      <c r="F147" s="452"/>
    </row>
    <row r="148" spans="5:6" x14ac:dyDescent="0.35">
      <c r="E148" s="452"/>
      <c r="F148" s="452"/>
    </row>
    <row r="149" spans="5:6" x14ac:dyDescent="0.35">
      <c r="E149" s="452"/>
      <c r="F149" s="452"/>
    </row>
    <row r="150" spans="5:6" x14ac:dyDescent="0.35">
      <c r="E150" s="452"/>
      <c r="F150" s="452"/>
    </row>
    <row r="151" spans="5:6" x14ac:dyDescent="0.35">
      <c r="E151" s="452"/>
      <c r="F151" s="452"/>
    </row>
    <row r="152" spans="5:6" x14ac:dyDescent="0.35">
      <c r="E152" s="452"/>
      <c r="F152" s="452"/>
    </row>
    <row r="153" spans="5:6" x14ac:dyDescent="0.35">
      <c r="E153" s="452"/>
      <c r="F153" s="452"/>
    </row>
    <row r="154" spans="5:6" x14ac:dyDescent="0.35">
      <c r="E154" s="452"/>
      <c r="F154" s="452"/>
    </row>
    <row r="155" spans="5:6" x14ac:dyDescent="0.35">
      <c r="E155" s="452"/>
      <c r="F155" s="452"/>
    </row>
    <row r="156" spans="5:6" x14ac:dyDescent="0.35">
      <c r="E156" s="452"/>
      <c r="F156" s="452"/>
    </row>
    <row r="157" spans="5:6" x14ac:dyDescent="0.35">
      <c r="E157" s="452"/>
      <c r="F157" s="452"/>
    </row>
    <row r="158" spans="5:6" x14ac:dyDescent="0.35">
      <c r="E158" s="452"/>
      <c r="F158" s="452"/>
    </row>
    <row r="159" spans="5:6" x14ac:dyDescent="0.35">
      <c r="E159" s="452"/>
      <c r="F159" s="452"/>
    </row>
    <row r="160" spans="5:6" x14ac:dyDescent="0.35">
      <c r="E160" s="452"/>
      <c r="F160" s="452"/>
    </row>
    <row r="161" spans="5:6" x14ac:dyDescent="0.35">
      <c r="E161" s="452"/>
      <c r="F161" s="452"/>
    </row>
    <row r="162" spans="5:6" x14ac:dyDescent="0.35">
      <c r="E162" s="452"/>
      <c r="F162" s="452"/>
    </row>
    <row r="163" spans="5:6" x14ac:dyDescent="0.35">
      <c r="E163" s="452"/>
      <c r="F163" s="452"/>
    </row>
    <row r="164" spans="5:6" x14ac:dyDescent="0.35">
      <c r="E164" s="452"/>
      <c r="F164" s="452"/>
    </row>
    <row r="165" spans="5:6" x14ac:dyDescent="0.35">
      <c r="E165" s="452"/>
      <c r="F165" s="452"/>
    </row>
    <row r="166" spans="5:6" x14ac:dyDescent="0.35">
      <c r="E166" s="452"/>
      <c r="F166" s="452"/>
    </row>
    <row r="167" spans="5:6" x14ac:dyDescent="0.35">
      <c r="E167" s="452"/>
      <c r="F167" s="452"/>
    </row>
    <row r="168" spans="5:6" x14ac:dyDescent="0.35">
      <c r="E168" s="452"/>
      <c r="F168" s="452"/>
    </row>
    <row r="169" spans="5:6" x14ac:dyDescent="0.35">
      <c r="E169" s="452"/>
      <c r="F169" s="452"/>
    </row>
    <row r="170" spans="5:6" x14ac:dyDescent="0.35">
      <c r="E170" s="452"/>
      <c r="F170" s="452"/>
    </row>
    <row r="171" spans="5:6" x14ac:dyDescent="0.35">
      <c r="E171" s="452"/>
      <c r="F171" s="452"/>
    </row>
    <row r="172" spans="5:6" x14ac:dyDescent="0.35">
      <c r="E172" s="452"/>
      <c r="F172" s="452"/>
    </row>
    <row r="173" spans="5:6" x14ac:dyDescent="0.35">
      <c r="E173" s="452"/>
      <c r="F173" s="452"/>
    </row>
    <row r="174" spans="5:6" x14ac:dyDescent="0.35">
      <c r="E174" s="452"/>
      <c r="F174" s="452"/>
    </row>
    <row r="175" spans="5:6" x14ac:dyDescent="0.35">
      <c r="E175" s="452"/>
      <c r="F175" s="452"/>
    </row>
    <row r="176" spans="5:6" x14ac:dyDescent="0.35">
      <c r="E176" s="452"/>
      <c r="F176" s="452"/>
    </row>
    <row r="177" spans="5:6" x14ac:dyDescent="0.35">
      <c r="E177" s="452"/>
      <c r="F177" s="452"/>
    </row>
    <row r="178" spans="5:6" x14ac:dyDescent="0.35">
      <c r="E178" s="452"/>
      <c r="F178" s="452"/>
    </row>
    <row r="179" spans="5:6" x14ac:dyDescent="0.35">
      <c r="E179" s="452"/>
      <c r="F179" s="452"/>
    </row>
    <row r="180" spans="5:6" x14ac:dyDescent="0.35">
      <c r="E180" s="452"/>
      <c r="F180" s="452"/>
    </row>
    <row r="181" spans="5:6" x14ac:dyDescent="0.35">
      <c r="E181" s="452"/>
      <c r="F181" s="452"/>
    </row>
    <row r="182" spans="5:6" x14ac:dyDescent="0.35">
      <c r="E182" s="452"/>
      <c r="F182" s="452"/>
    </row>
    <row r="183" spans="5:6" x14ac:dyDescent="0.35">
      <c r="E183" s="452"/>
      <c r="F183" s="452"/>
    </row>
    <row r="184" spans="5:6" x14ac:dyDescent="0.35">
      <c r="E184" s="452"/>
      <c r="F184" s="452"/>
    </row>
    <row r="185" spans="5:6" x14ac:dyDescent="0.35">
      <c r="E185" s="452"/>
      <c r="F185" s="452"/>
    </row>
    <row r="186" spans="5:6" x14ac:dyDescent="0.35">
      <c r="E186" s="452"/>
      <c r="F186" s="452"/>
    </row>
    <row r="187" spans="5:6" x14ac:dyDescent="0.35">
      <c r="E187" s="452"/>
      <c r="F187" s="452"/>
    </row>
    <row r="188" spans="5:6" x14ac:dyDescent="0.35">
      <c r="E188" s="452"/>
      <c r="F188" s="452"/>
    </row>
    <row r="189" spans="5:6" x14ac:dyDescent="0.35">
      <c r="E189" s="452"/>
      <c r="F189" s="452"/>
    </row>
    <row r="190" spans="5:6" x14ac:dyDescent="0.35">
      <c r="E190" s="452"/>
      <c r="F190" s="452"/>
    </row>
    <row r="191" spans="5:6" x14ac:dyDescent="0.35">
      <c r="E191" s="452"/>
      <c r="F191" s="452"/>
    </row>
    <row r="192" spans="5:6" x14ac:dyDescent="0.35">
      <c r="E192" s="452"/>
      <c r="F192" s="452"/>
    </row>
    <row r="193" spans="5:6" x14ac:dyDescent="0.35">
      <c r="E193" s="452"/>
      <c r="F193" s="452"/>
    </row>
    <row r="194" spans="5:6" x14ac:dyDescent="0.35">
      <c r="E194" s="452"/>
      <c r="F194" s="452"/>
    </row>
    <row r="195" spans="5:6" x14ac:dyDescent="0.35">
      <c r="E195" s="452"/>
      <c r="F195" s="452"/>
    </row>
    <row r="196" spans="5:6" x14ac:dyDescent="0.35">
      <c r="E196" s="452"/>
      <c r="F196" s="452"/>
    </row>
    <row r="197" spans="5:6" x14ac:dyDescent="0.35">
      <c r="E197" s="452"/>
      <c r="F197" s="452"/>
    </row>
    <row r="198" spans="5:6" x14ac:dyDescent="0.35">
      <c r="E198" s="452"/>
      <c r="F198" s="452"/>
    </row>
    <row r="199" spans="5:6" x14ac:dyDescent="0.35">
      <c r="E199" s="452"/>
      <c r="F199" s="452"/>
    </row>
    <row r="200" spans="5:6" x14ac:dyDescent="0.35">
      <c r="E200" s="452"/>
      <c r="F200" s="452"/>
    </row>
    <row r="201" spans="5:6" x14ac:dyDescent="0.35">
      <c r="E201" s="452"/>
      <c r="F201" s="452"/>
    </row>
    <row r="202" spans="5:6" x14ac:dyDescent="0.35">
      <c r="E202" s="452"/>
      <c r="F202" s="452"/>
    </row>
    <row r="203" spans="5:6" x14ac:dyDescent="0.35">
      <c r="E203" s="452"/>
      <c r="F203" s="452"/>
    </row>
    <row r="204" spans="5:6" x14ac:dyDescent="0.35">
      <c r="E204" s="452"/>
      <c r="F204" s="452"/>
    </row>
    <row r="205" spans="5:6" x14ac:dyDescent="0.35">
      <c r="E205" s="452"/>
      <c r="F205" s="452"/>
    </row>
    <row r="206" spans="5:6" x14ac:dyDescent="0.35">
      <c r="E206" s="452"/>
      <c r="F206" s="452"/>
    </row>
    <row r="207" spans="5:6" x14ac:dyDescent="0.35">
      <c r="E207" s="452"/>
      <c r="F207" s="452"/>
    </row>
    <row r="208" spans="5:6" x14ac:dyDescent="0.35">
      <c r="E208" s="452"/>
      <c r="F208" s="452"/>
    </row>
    <row r="209" spans="5:6" x14ac:dyDescent="0.35">
      <c r="E209" s="452"/>
      <c r="F209" s="452"/>
    </row>
    <row r="210" spans="5:6" x14ac:dyDescent="0.35">
      <c r="E210" s="452"/>
      <c r="F210" s="452"/>
    </row>
    <row r="211" spans="5:6" x14ac:dyDescent="0.35">
      <c r="E211" s="452"/>
      <c r="F211" s="452"/>
    </row>
    <row r="212" spans="5:6" x14ac:dyDescent="0.35">
      <c r="E212" s="452"/>
      <c r="F212" s="452"/>
    </row>
    <row r="213" spans="5:6" x14ac:dyDescent="0.35">
      <c r="E213" s="452"/>
      <c r="F213" s="452"/>
    </row>
    <row r="214" spans="5:6" x14ac:dyDescent="0.35">
      <c r="E214" s="452"/>
      <c r="F214" s="452"/>
    </row>
    <row r="215" spans="5:6" x14ac:dyDescent="0.35">
      <c r="E215" s="452"/>
      <c r="F215" s="452"/>
    </row>
    <row r="216" spans="5:6" x14ac:dyDescent="0.35">
      <c r="E216" s="452"/>
      <c r="F216" s="452"/>
    </row>
    <row r="217" spans="5:6" x14ac:dyDescent="0.35">
      <c r="E217" s="452"/>
      <c r="F217" s="452"/>
    </row>
    <row r="218" spans="5:6" x14ac:dyDescent="0.35">
      <c r="E218" s="452"/>
      <c r="F218" s="452"/>
    </row>
    <row r="219" spans="5:6" x14ac:dyDescent="0.35">
      <c r="E219" s="452"/>
      <c r="F219" s="452"/>
    </row>
    <row r="220" spans="5:6" x14ac:dyDescent="0.35">
      <c r="E220" s="452"/>
      <c r="F220" s="452"/>
    </row>
    <row r="221" spans="5:6" x14ac:dyDescent="0.35">
      <c r="E221" s="452"/>
      <c r="F221" s="452"/>
    </row>
    <row r="222" spans="5:6" x14ac:dyDescent="0.35">
      <c r="E222" s="452"/>
      <c r="F222" s="452"/>
    </row>
    <row r="223" spans="5:6" x14ac:dyDescent="0.35">
      <c r="E223" s="452"/>
      <c r="F223" s="452"/>
    </row>
    <row r="224" spans="5:6" x14ac:dyDescent="0.35">
      <c r="E224" s="452"/>
      <c r="F224" s="452"/>
    </row>
    <row r="225" spans="5:6" x14ac:dyDescent="0.35">
      <c r="E225" s="452"/>
      <c r="F225" s="452"/>
    </row>
    <row r="226" spans="5:6" x14ac:dyDescent="0.35">
      <c r="E226" s="452"/>
      <c r="F226" s="452"/>
    </row>
    <row r="227" spans="5:6" x14ac:dyDescent="0.35">
      <c r="E227" s="452"/>
      <c r="F227" s="452"/>
    </row>
  </sheetData>
  <sheetProtection password="A202" sheet="1" formatCells="0" formatRows="0"/>
  <mergeCells count="290">
    <mergeCell ref="D5:E5"/>
    <mergeCell ref="D7:E7"/>
    <mergeCell ref="D8:E8"/>
    <mergeCell ref="K93:L93"/>
    <mergeCell ref="K94:L94"/>
    <mergeCell ref="K95:L95"/>
    <mergeCell ref="K88:L88"/>
    <mergeCell ref="K89:L89"/>
    <mergeCell ref="K82:L82"/>
    <mergeCell ref="K83:L83"/>
    <mergeCell ref="K80:L80"/>
    <mergeCell ref="K81:L81"/>
    <mergeCell ref="K68:L68"/>
    <mergeCell ref="K69:L69"/>
    <mergeCell ref="K70:L70"/>
    <mergeCell ref="K71:L71"/>
    <mergeCell ref="K72:L72"/>
    <mergeCell ref="K73:L73"/>
    <mergeCell ref="K62:L62"/>
    <mergeCell ref="K63:L63"/>
    <mergeCell ref="K64:L64"/>
    <mergeCell ref="K65:L65"/>
    <mergeCell ref="K66:L66"/>
    <mergeCell ref="K67:L67"/>
    <mergeCell ref="K96:L96"/>
    <mergeCell ref="E94:G94"/>
    <mergeCell ref="E95:G95"/>
    <mergeCell ref="E96:G96"/>
    <mergeCell ref="K90:L90"/>
    <mergeCell ref="K91:L91"/>
    <mergeCell ref="K92:L92"/>
    <mergeCell ref="E90:G90"/>
    <mergeCell ref="K74:L74"/>
    <mergeCell ref="K75:L75"/>
    <mergeCell ref="K84:L84"/>
    <mergeCell ref="K85:L85"/>
    <mergeCell ref="K86:L86"/>
    <mergeCell ref="K87:L87"/>
    <mergeCell ref="K76:L76"/>
    <mergeCell ref="K77:L77"/>
    <mergeCell ref="K78:L78"/>
    <mergeCell ref="K79:L79"/>
    <mergeCell ref="E83:G83"/>
    <mergeCell ref="E84:G84"/>
    <mergeCell ref="E89:G89"/>
    <mergeCell ref="K56:L56"/>
    <mergeCell ref="K57:L57"/>
    <mergeCell ref="K58:L58"/>
    <mergeCell ref="K59:L59"/>
    <mergeCell ref="K60:L60"/>
    <mergeCell ref="K61:L61"/>
    <mergeCell ref="K50:L50"/>
    <mergeCell ref="K51:L51"/>
    <mergeCell ref="K52:L52"/>
    <mergeCell ref="K53:L53"/>
    <mergeCell ref="K54:L54"/>
    <mergeCell ref="K55:L55"/>
    <mergeCell ref="K44:L44"/>
    <mergeCell ref="K45:L45"/>
    <mergeCell ref="K46:L46"/>
    <mergeCell ref="K47:L47"/>
    <mergeCell ref="K48:L48"/>
    <mergeCell ref="K49:L49"/>
    <mergeCell ref="K38:L38"/>
    <mergeCell ref="K39:L39"/>
    <mergeCell ref="K40:L40"/>
    <mergeCell ref="K41:L41"/>
    <mergeCell ref="K42:L42"/>
    <mergeCell ref="K43:L43"/>
    <mergeCell ref="K32:L32"/>
    <mergeCell ref="K33:L33"/>
    <mergeCell ref="K34:L34"/>
    <mergeCell ref="K35:L35"/>
    <mergeCell ref="K36:L36"/>
    <mergeCell ref="K37:L37"/>
    <mergeCell ref="K26:L26"/>
    <mergeCell ref="K27:L27"/>
    <mergeCell ref="K28:L28"/>
    <mergeCell ref="K29:L29"/>
    <mergeCell ref="K30:L30"/>
    <mergeCell ref="K31:L31"/>
    <mergeCell ref="K20:L20"/>
    <mergeCell ref="K21:L21"/>
    <mergeCell ref="K22:L22"/>
    <mergeCell ref="K23:L23"/>
    <mergeCell ref="K24:L24"/>
    <mergeCell ref="K25:L25"/>
    <mergeCell ref="E81:G81"/>
    <mergeCell ref="E82:G82"/>
    <mergeCell ref="E68:G68"/>
    <mergeCell ref="E69:G69"/>
    <mergeCell ref="E70:G70"/>
    <mergeCell ref="E71:G71"/>
    <mergeCell ref="E72:G72"/>
    <mergeCell ref="E73:G73"/>
    <mergeCell ref="E74:G74"/>
    <mergeCell ref="E75:G75"/>
    <mergeCell ref="E76:G76"/>
    <mergeCell ref="E77:G77"/>
    <mergeCell ref="E78:G78"/>
    <mergeCell ref="E79:G79"/>
    <mergeCell ref="E80:G80"/>
    <mergeCell ref="E62:G62"/>
    <mergeCell ref="E63:G63"/>
    <mergeCell ref="E64:G64"/>
    <mergeCell ref="E65:G65"/>
    <mergeCell ref="E66:G66"/>
    <mergeCell ref="E67:G67"/>
    <mergeCell ref="E56:G56"/>
    <mergeCell ref="E57:G57"/>
    <mergeCell ref="E58:G58"/>
    <mergeCell ref="E59:G59"/>
    <mergeCell ref="E60:G60"/>
    <mergeCell ref="E61:G61"/>
    <mergeCell ref="E35:G35"/>
    <mergeCell ref="E36:G36"/>
    <mergeCell ref="E37:G37"/>
    <mergeCell ref="E50:G50"/>
    <mergeCell ref="E51:G51"/>
    <mergeCell ref="E52:G52"/>
    <mergeCell ref="E53:G53"/>
    <mergeCell ref="E54:G54"/>
    <mergeCell ref="E55:G55"/>
    <mergeCell ref="E44:G44"/>
    <mergeCell ref="E45:G45"/>
    <mergeCell ref="E46:G46"/>
    <mergeCell ref="E47:G47"/>
    <mergeCell ref="E48:G48"/>
    <mergeCell ref="E49:G49"/>
    <mergeCell ref="E26:G26"/>
    <mergeCell ref="E27:G27"/>
    <mergeCell ref="E28:G28"/>
    <mergeCell ref="E29:G29"/>
    <mergeCell ref="E30:G30"/>
    <mergeCell ref="E31:G31"/>
    <mergeCell ref="E105:F105"/>
    <mergeCell ref="E106:F106"/>
    <mergeCell ref="E85:G85"/>
    <mergeCell ref="E86:G86"/>
    <mergeCell ref="E87:G87"/>
    <mergeCell ref="E88:G88"/>
    <mergeCell ref="E93:G93"/>
    <mergeCell ref="E91:G91"/>
    <mergeCell ref="E92:G92"/>
    <mergeCell ref="E38:G38"/>
    <mergeCell ref="E39:G39"/>
    <mergeCell ref="E40:G40"/>
    <mergeCell ref="E41:G41"/>
    <mergeCell ref="E42:G42"/>
    <mergeCell ref="E43:G43"/>
    <mergeCell ref="E32:G32"/>
    <mergeCell ref="E33:G33"/>
    <mergeCell ref="E34:G34"/>
    <mergeCell ref="E107:F107"/>
    <mergeCell ref="E108:F108"/>
    <mergeCell ref="E109:F109"/>
    <mergeCell ref="E110:F110"/>
    <mergeCell ref="E111:F111"/>
    <mergeCell ref="E112:F112"/>
    <mergeCell ref="E113:F113"/>
    <mergeCell ref="E114:F114"/>
    <mergeCell ref="E115:F115"/>
    <mergeCell ref="E116:F116"/>
    <mergeCell ref="E117:F117"/>
    <mergeCell ref="E118:F118"/>
    <mergeCell ref="E119:F119"/>
    <mergeCell ref="E120:F120"/>
    <mergeCell ref="E121:F121"/>
    <mergeCell ref="E122:F122"/>
    <mergeCell ref="E123:F123"/>
    <mergeCell ref="E124:F124"/>
    <mergeCell ref="E125:F125"/>
    <mergeCell ref="E126:F126"/>
    <mergeCell ref="E127:F127"/>
    <mergeCell ref="E128:F128"/>
    <mergeCell ref="E129:F129"/>
    <mergeCell ref="E130:F130"/>
    <mergeCell ref="E131:F131"/>
    <mergeCell ref="E132:F132"/>
    <mergeCell ref="E133:F133"/>
    <mergeCell ref="E134:F134"/>
    <mergeCell ref="E135:F135"/>
    <mergeCell ref="E136:F136"/>
    <mergeCell ref="E137:F137"/>
    <mergeCell ref="E138:F138"/>
    <mergeCell ref="E139:F139"/>
    <mergeCell ref="E140:F140"/>
    <mergeCell ref="E141:F141"/>
    <mergeCell ref="E142:F142"/>
    <mergeCell ref="E143:F143"/>
    <mergeCell ref="E144:F144"/>
    <mergeCell ref="E145:F145"/>
    <mergeCell ref="E146:F146"/>
    <mergeCell ref="E147:F147"/>
    <mergeCell ref="E148:F148"/>
    <mergeCell ref="E149:F149"/>
    <mergeCell ref="E150:F150"/>
    <mergeCell ref="E151:F151"/>
    <mergeCell ref="E152:F152"/>
    <mergeCell ref="E153:F153"/>
    <mergeCell ref="E154:F154"/>
    <mergeCell ref="E155:F155"/>
    <mergeCell ref="E156:F156"/>
    <mergeCell ref="E157:F157"/>
    <mergeCell ref="E158:F158"/>
    <mergeCell ref="E159:F159"/>
    <mergeCell ref="E160:F160"/>
    <mergeCell ref="E161:F161"/>
    <mergeCell ref="E162:F162"/>
    <mergeCell ref="E163:F163"/>
    <mergeCell ref="E164:F164"/>
    <mergeCell ref="E165:F165"/>
    <mergeCell ref="E166:F166"/>
    <mergeCell ref="E167:F167"/>
    <mergeCell ref="E168:F168"/>
    <mergeCell ref="E169:F169"/>
    <mergeCell ref="E170:F170"/>
    <mergeCell ref="E171:F171"/>
    <mergeCell ref="E172:F172"/>
    <mergeCell ref="E173:F173"/>
    <mergeCell ref="E174:F174"/>
    <mergeCell ref="E175:F175"/>
    <mergeCell ref="E176:F176"/>
    <mergeCell ref="E177:F177"/>
    <mergeCell ref="E178:F178"/>
    <mergeCell ref="E179:F179"/>
    <mergeCell ref="E180:F180"/>
    <mergeCell ref="E181:F181"/>
    <mergeCell ref="E182:F182"/>
    <mergeCell ref="E183:F183"/>
    <mergeCell ref="E184:F184"/>
    <mergeCell ref="E185:F185"/>
    <mergeCell ref="E186:F186"/>
    <mergeCell ref="E187:F187"/>
    <mergeCell ref="E188:F188"/>
    <mergeCell ref="E189:F189"/>
    <mergeCell ref="E190:F190"/>
    <mergeCell ref="E191:F191"/>
    <mergeCell ref="E192:F192"/>
    <mergeCell ref="E193:F193"/>
    <mergeCell ref="E194:F194"/>
    <mergeCell ref="E195:F195"/>
    <mergeCell ref="E196:F196"/>
    <mergeCell ref="E197:F197"/>
    <mergeCell ref="E198:F198"/>
    <mergeCell ref="E199:F199"/>
    <mergeCell ref="E200:F200"/>
    <mergeCell ref="E201:F201"/>
    <mergeCell ref="E202:F202"/>
    <mergeCell ref="E203:F203"/>
    <mergeCell ref="E204:F204"/>
    <mergeCell ref="E205:F205"/>
    <mergeCell ref="E216:F216"/>
    <mergeCell ref="E217:F217"/>
    <mergeCell ref="E218:F218"/>
    <mergeCell ref="E219:F219"/>
    <mergeCell ref="E220:F220"/>
    <mergeCell ref="E206:F206"/>
    <mergeCell ref="E207:F207"/>
    <mergeCell ref="E208:F208"/>
    <mergeCell ref="E209:F209"/>
    <mergeCell ref="E210:F210"/>
    <mergeCell ref="E211:F211"/>
    <mergeCell ref="E212:F212"/>
    <mergeCell ref="E213:F213"/>
    <mergeCell ref="E214:F214"/>
    <mergeCell ref="D6:E6"/>
    <mergeCell ref="E227:F227"/>
    <mergeCell ref="E16:G16"/>
    <mergeCell ref="E25:G25"/>
    <mergeCell ref="E221:F221"/>
    <mergeCell ref="E222:F222"/>
    <mergeCell ref="E223:F223"/>
    <mergeCell ref="J10:K10"/>
    <mergeCell ref="E17:G17"/>
    <mergeCell ref="E21:G21"/>
    <mergeCell ref="E22:G22"/>
    <mergeCell ref="E23:G23"/>
    <mergeCell ref="E24:G24"/>
    <mergeCell ref="K16:L16"/>
    <mergeCell ref="K17:L17"/>
    <mergeCell ref="K18:L18"/>
    <mergeCell ref="K19:L19"/>
    <mergeCell ref="E18:G18"/>
    <mergeCell ref="E19:G19"/>
    <mergeCell ref="E20:H20"/>
    <mergeCell ref="E224:F224"/>
    <mergeCell ref="E225:F225"/>
    <mergeCell ref="E226:F226"/>
    <mergeCell ref="E215:F215"/>
  </mergeCells>
  <pageMargins left="0.25" right="0.25" top="0.75" bottom="0.75" header="0.3" footer="0.3"/>
  <pageSetup scale="69" fitToHeight="2"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1"/>
  </sheetPr>
  <dimension ref="A1:J192"/>
  <sheetViews>
    <sheetView zoomScaleNormal="100" workbookViewId="0"/>
  </sheetViews>
  <sheetFormatPr defaultColWidth="8.81640625" defaultRowHeight="14.5" x14ac:dyDescent="0.35"/>
  <cols>
    <col min="2" max="2" width="9" bestFit="1" customWidth="1"/>
    <col min="3" max="4" width="11.54296875" bestFit="1" customWidth="1"/>
    <col min="5" max="5" width="15.81640625" bestFit="1" customWidth="1"/>
    <col min="6" max="6" width="11.54296875" bestFit="1" customWidth="1"/>
    <col min="7" max="7" width="14.453125" bestFit="1" customWidth="1"/>
    <col min="8" max="8" width="8.81640625" customWidth="1"/>
    <col min="9" max="9" width="16.1796875" bestFit="1" customWidth="1"/>
    <col min="10" max="10" width="9.54296875" bestFit="1" customWidth="1"/>
    <col min="13" max="14" width="9.54296875" bestFit="1" customWidth="1"/>
    <col min="17" max="17" width="9.54296875" bestFit="1" customWidth="1"/>
  </cols>
  <sheetData>
    <row r="1" spans="1:10" x14ac:dyDescent="0.35">
      <c r="A1" s="12"/>
    </row>
    <row r="2" spans="1:10" x14ac:dyDescent="0.35">
      <c r="A2" s="84"/>
      <c r="B2" s="147"/>
      <c r="C2" s="84"/>
      <c r="D2" s="148"/>
      <c r="E2" s="84"/>
      <c r="F2" s="84"/>
      <c r="G2" s="84"/>
      <c r="H2" s="84"/>
      <c r="I2" s="84"/>
    </row>
    <row r="3" spans="1:10" x14ac:dyDescent="0.35">
      <c r="A3" s="149"/>
      <c r="B3" s="84"/>
      <c r="C3" s="84"/>
      <c r="D3" s="84"/>
      <c r="E3" s="84"/>
      <c r="F3" s="84"/>
      <c r="G3" s="84"/>
      <c r="H3" s="84"/>
      <c r="I3" s="84"/>
    </row>
    <row r="4" spans="1:10" x14ac:dyDescent="0.35">
      <c r="A4" s="146" t="s">
        <v>51</v>
      </c>
      <c r="B4" s="146" t="s">
        <v>210</v>
      </c>
      <c r="C4" s="146" t="s">
        <v>50</v>
      </c>
      <c r="D4" s="84"/>
      <c r="F4" s="84" t="s">
        <v>212</v>
      </c>
      <c r="H4" s="84"/>
      <c r="I4" s="84"/>
    </row>
    <row r="5" spans="1:10" x14ac:dyDescent="0.35">
      <c r="A5" s="84" t="str">
        <f>Calculations!A2</f>
        <v/>
      </c>
      <c r="B5" s="84"/>
      <c r="C5" s="150" t="str">
        <f>IF(A5="","",Calculations!I2*Calculations!D2)</f>
        <v/>
      </c>
      <c r="D5" s="151" t="str">
        <f>IF(OR(C5="",ISERROR($H$5)),"",IF($H$5&gt;0.7,$H$6*C5,C5))</f>
        <v/>
      </c>
      <c r="F5" s="145"/>
      <c r="H5" s="152" t="e">
        <f>F8/F5</f>
        <v>#DIV/0!</v>
      </c>
      <c r="I5" s="84"/>
      <c r="J5" s="249"/>
    </row>
    <row r="6" spans="1:10" x14ac:dyDescent="0.35">
      <c r="A6" s="84" t="str">
        <f>Calculations!A3</f>
        <v/>
      </c>
      <c r="B6" s="84"/>
      <c r="C6" s="150" t="str">
        <f>IF(A6="","",Calculations!I3*Calculations!D3)</f>
        <v/>
      </c>
      <c r="D6" s="151" t="str">
        <f>IF(OR(C6="",ISERROR($H$5)),"",IF($H$5&gt;0.7,$H$6*C6,C6))</f>
        <v/>
      </c>
      <c r="E6" s="84"/>
      <c r="G6" s="84"/>
      <c r="H6" s="152" t="e">
        <f>(References!$A$55*$F$5)/$F$8</f>
        <v>#DIV/0!</v>
      </c>
      <c r="I6" s="84"/>
    </row>
    <row r="7" spans="1:10" x14ac:dyDescent="0.35">
      <c r="A7" s="84" t="str">
        <f>Calculations!A4</f>
        <v/>
      </c>
      <c r="B7" s="84"/>
      <c r="C7" s="150" t="str">
        <f>IF(A7="","",Calculations!I4*Calculations!D4)</f>
        <v/>
      </c>
      <c r="D7" s="151" t="str">
        <f>IF(OR(C7="",ISERROR($H$5)),"",IF($H$5&gt;0.7,$H$6*C7,C7))</f>
        <v/>
      </c>
      <c r="E7" s="84"/>
      <c r="F7" s="84" t="s">
        <v>211</v>
      </c>
      <c r="G7" s="84"/>
      <c r="H7" s="154"/>
      <c r="I7" s="155"/>
      <c r="J7" s="84" t="s">
        <v>403</v>
      </c>
    </row>
    <row r="8" spans="1:10" x14ac:dyDescent="0.35">
      <c r="A8" s="84" t="str">
        <f>Calculations!A5</f>
        <v/>
      </c>
      <c r="B8" s="84"/>
      <c r="C8" s="150" t="str">
        <f>IF(A8="","",Calculations!I5*Calculations!D5)</f>
        <v/>
      </c>
      <c r="D8" s="151" t="str">
        <f>IF(OR(C8="",ISERROR($H$5)),"",IF($H$5&gt;0.7,$H$6*C8,C8))</f>
        <v/>
      </c>
      <c r="E8" s="84"/>
      <c r="F8" s="150">
        <f>SUM(C5:C200)</f>
        <v>0</v>
      </c>
      <c r="G8" s="84"/>
      <c r="H8" s="84"/>
      <c r="I8" s="84"/>
    </row>
    <row r="9" spans="1:10" ht="5.15" customHeight="1" x14ac:dyDescent="0.35">
      <c r="A9" s="84"/>
      <c r="B9" s="84"/>
      <c r="C9" s="84"/>
      <c r="D9" s="151"/>
      <c r="E9" s="84"/>
      <c r="F9" s="84"/>
      <c r="G9" s="84"/>
      <c r="H9" s="84"/>
      <c r="I9" s="84"/>
    </row>
    <row r="10" spans="1:10" ht="5.15" customHeight="1" x14ac:dyDescent="0.35">
      <c r="A10" s="84"/>
      <c r="B10" s="84"/>
      <c r="C10" s="84"/>
      <c r="D10" s="151"/>
      <c r="E10" s="84"/>
      <c r="F10" s="84"/>
      <c r="G10" s="84"/>
      <c r="H10" s="84"/>
      <c r="I10" s="84"/>
    </row>
    <row r="11" spans="1:10" ht="5.15" customHeight="1" x14ac:dyDescent="0.35">
      <c r="A11" s="84"/>
      <c r="B11" s="84"/>
      <c r="C11" s="84"/>
      <c r="D11" s="151"/>
      <c r="E11" s="84"/>
      <c r="F11" s="84"/>
      <c r="G11" s="84"/>
      <c r="H11" s="84"/>
      <c r="I11" s="84"/>
    </row>
    <row r="12" spans="1:10" ht="5.15" customHeight="1" x14ac:dyDescent="0.35">
      <c r="A12" s="84"/>
      <c r="B12" s="84"/>
      <c r="C12" s="84"/>
      <c r="D12" s="151"/>
      <c r="E12" s="84"/>
      <c r="F12" s="84"/>
      <c r="G12" s="84"/>
      <c r="H12" s="84"/>
      <c r="I12" s="84"/>
    </row>
    <row r="13" spans="1:10" x14ac:dyDescent="0.35">
      <c r="A13" s="84" t="str">
        <f>Calculations!A10</f>
        <v/>
      </c>
      <c r="B13" s="84"/>
      <c r="C13" s="150" t="str">
        <f>IF(A13="","",Calculations!I10*Calculations!D10)</f>
        <v/>
      </c>
      <c r="D13" s="151" t="str">
        <f>IF(OR(C13="",ISERROR($H$5)),"",IF($H$5&gt;0.7,$H$6*C13,C13))</f>
        <v/>
      </c>
      <c r="E13" s="84"/>
      <c r="F13" s="84" t="s">
        <v>213</v>
      </c>
      <c r="G13" s="84"/>
      <c r="H13" s="84"/>
      <c r="I13" s="84"/>
    </row>
    <row r="14" spans="1:10" x14ac:dyDescent="0.35">
      <c r="A14" s="84" t="str">
        <f>Calculations!A11</f>
        <v/>
      </c>
      <c r="B14" s="84"/>
      <c r="C14" s="150" t="str">
        <f>IF(A14="","",Calculations!I11*Calculations!D11)</f>
        <v/>
      </c>
      <c r="D14" s="151" t="str">
        <f>IF(OR(C14="",ISERROR($H$5)),"",IF($H$5&gt;0.7,$H$6*C14,C14))</f>
        <v/>
      </c>
      <c r="E14" s="153"/>
      <c r="F14" s="150">
        <f>SUM(D5:D200)</f>
        <v>0</v>
      </c>
      <c r="G14" s="84"/>
      <c r="H14" s="84"/>
      <c r="I14" s="84"/>
    </row>
    <row r="15" spans="1:10" x14ac:dyDescent="0.35">
      <c r="A15" s="84" t="str">
        <f>Calculations!A12</f>
        <v/>
      </c>
      <c r="B15" s="84"/>
      <c r="C15" s="150" t="str">
        <f>IF(A15="","",Calculations!I12*Calculations!D12)</f>
        <v/>
      </c>
      <c r="D15" s="151" t="str">
        <f>IF(OR(C15="",ISERROR($H$5)),"",IF($H$5&gt;0.7,$H$6*C15,C15))</f>
        <v/>
      </c>
      <c r="E15" s="84"/>
      <c r="F15" s="84"/>
      <c r="G15" s="84"/>
      <c r="H15" s="84"/>
      <c r="I15" s="84"/>
    </row>
    <row r="16" spans="1:10" x14ac:dyDescent="0.35">
      <c r="A16" s="84" t="str">
        <f>Calculations!A13</f>
        <v/>
      </c>
      <c r="B16" s="84"/>
      <c r="C16" s="150" t="str">
        <f>IF(A16="","",Calculations!I13*Calculations!D13)</f>
        <v/>
      </c>
      <c r="D16" s="151" t="str">
        <f>IF(OR(C16="",ISERROR($H$5)),"",IF($H$5&gt;0.7,$H$6*C16,C16))</f>
        <v/>
      </c>
      <c r="E16" s="84"/>
      <c r="F16" s="84"/>
      <c r="G16" s="84"/>
      <c r="H16" s="84"/>
      <c r="I16" s="84"/>
    </row>
    <row r="17" spans="1:9" ht="5.15" customHeight="1" x14ac:dyDescent="0.35">
      <c r="A17" s="84"/>
      <c r="B17" s="84"/>
      <c r="C17" s="84"/>
      <c r="D17" s="151"/>
      <c r="E17" s="84"/>
      <c r="F17" s="84"/>
      <c r="G17" s="84"/>
      <c r="H17" s="84"/>
      <c r="I17" s="84"/>
    </row>
    <row r="18" spans="1:9" ht="5.15" customHeight="1" x14ac:dyDescent="0.35">
      <c r="A18" s="84"/>
      <c r="B18" s="84"/>
      <c r="C18" s="84"/>
      <c r="D18" s="151"/>
      <c r="E18" s="84"/>
      <c r="F18" s="84"/>
      <c r="G18" s="84"/>
      <c r="H18" s="84"/>
      <c r="I18" s="84"/>
    </row>
    <row r="19" spans="1:9" ht="5.15" customHeight="1" x14ac:dyDescent="0.35">
      <c r="A19" s="84"/>
      <c r="B19" s="84"/>
      <c r="C19" s="84"/>
      <c r="D19" s="151"/>
      <c r="E19" s="84"/>
      <c r="F19" s="84"/>
      <c r="G19" s="84"/>
      <c r="H19" s="84"/>
      <c r="I19" s="84"/>
    </row>
    <row r="20" spans="1:9" ht="5.15" customHeight="1" x14ac:dyDescent="0.35">
      <c r="A20" s="84"/>
      <c r="B20" s="84"/>
      <c r="C20" s="84"/>
      <c r="D20" s="151"/>
      <c r="E20" s="84"/>
      <c r="F20" s="84"/>
      <c r="G20" s="84"/>
      <c r="H20" s="84"/>
      <c r="I20" s="84"/>
    </row>
    <row r="21" spans="1:9" x14ac:dyDescent="0.35">
      <c r="A21" s="84" t="str">
        <f>Calculations!A18</f>
        <v/>
      </c>
      <c r="B21" s="84"/>
      <c r="C21" s="150" t="str">
        <f>IF(A21="","",Calculations!I18*Calculations!D18)</f>
        <v/>
      </c>
      <c r="D21" s="151" t="str">
        <f>IF(OR(C21="",ISERROR($H$5)),"",IF($H$5&gt;0.7,$H$6*C21,C21))</f>
        <v/>
      </c>
      <c r="E21" s="84"/>
      <c r="F21" s="84"/>
      <c r="G21" s="84"/>
      <c r="H21" s="84"/>
      <c r="I21" s="84"/>
    </row>
    <row r="22" spans="1:9" x14ac:dyDescent="0.35">
      <c r="A22" s="84" t="str">
        <f>Calculations!A19</f>
        <v/>
      </c>
      <c r="B22" s="84"/>
      <c r="C22" s="150" t="str">
        <f>IF(A22="","",Calculations!I19*Calculations!D19)</f>
        <v/>
      </c>
      <c r="D22" s="151" t="str">
        <f>IF(OR(C22="",ISERROR($H$5)),"",IF($H$5&gt;0.7,$H$6*C22,C22))</f>
        <v/>
      </c>
      <c r="E22" s="84"/>
      <c r="F22" s="84"/>
      <c r="G22" s="84"/>
      <c r="H22" s="84"/>
      <c r="I22" s="84"/>
    </row>
    <row r="23" spans="1:9" x14ac:dyDescent="0.35">
      <c r="A23" s="84" t="str">
        <f>Calculations!A20</f>
        <v/>
      </c>
      <c r="B23" s="84"/>
      <c r="C23" s="150" t="str">
        <f>IF(A23="","",Calculations!I20*Calculations!D20)</f>
        <v/>
      </c>
      <c r="D23" s="151" t="str">
        <f>IF(OR(C23="",ISERROR($H$5)),"",IF($H$5&gt;0.7,$H$6*C23,C23))</f>
        <v/>
      </c>
      <c r="E23" s="84"/>
      <c r="F23" s="84"/>
      <c r="G23" s="84"/>
      <c r="H23" s="84"/>
      <c r="I23" s="84"/>
    </row>
    <row r="24" spans="1:9" x14ac:dyDescent="0.35">
      <c r="A24" s="84" t="str">
        <f>Calculations!A21</f>
        <v/>
      </c>
      <c r="B24" s="84"/>
      <c r="C24" s="150" t="str">
        <f>IF(A24="","",Calculations!I21*Calculations!D21)</f>
        <v/>
      </c>
      <c r="D24" s="151" t="str">
        <f>IF(OR(C24="",ISERROR($H$5)),"",IF($H$5&gt;0.7,$H$6*C24,C24))</f>
        <v/>
      </c>
      <c r="E24" s="84"/>
      <c r="F24" s="84"/>
      <c r="G24" s="84"/>
      <c r="H24" s="84"/>
      <c r="I24" s="84"/>
    </row>
    <row r="25" spans="1:9" ht="5.15" customHeight="1" x14ac:dyDescent="0.35">
      <c r="A25" s="84"/>
      <c r="B25" s="84"/>
      <c r="C25" s="84"/>
      <c r="D25" s="151"/>
      <c r="E25" s="84"/>
      <c r="F25" s="84"/>
      <c r="G25" s="84"/>
      <c r="H25" s="84"/>
      <c r="I25" s="84"/>
    </row>
    <row r="26" spans="1:9" ht="5.15" customHeight="1" x14ac:dyDescent="0.35">
      <c r="A26" s="84"/>
      <c r="B26" s="84"/>
      <c r="C26" s="84"/>
      <c r="D26" s="151"/>
      <c r="E26" s="84"/>
      <c r="F26" s="84"/>
      <c r="G26" s="84"/>
      <c r="H26" s="84"/>
      <c r="I26" s="84"/>
    </row>
    <row r="27" spans="1:9" ht="5.15" customHeight="1" x14ac:dyDescent="0.35">
      <c r="A27" s="84"/>
      <c r="B27" s="84"/>
      <c r="C27" s="84"/>
      <c r="D27" s="151"/>
      <c r="E27" s="84"/>
      <c r="F27" s="84"/>
      <c r="G27" s="84"/>
      <c r="H27" s="84"/>
      <c r="I27" s="84"/>
    </row>
    <row r="28" spans="1:9" ht="5.15" customHeight="1" x14ac:dyDescent="0.35">
      <c r="A28" s="84"/>
      <c r="B28" s="84"/>
      <c r="C28" s="84"/>
      <c r="D28" s="151"/>
      <c r="E28" s="84"/>
      <c r="F28" s="84"/>
      <c r="G28" s="84"/>
      <c r="H28" s="84"/>
      <c r="I28" s="84"/>
    </row>
    <row r="29" spans="1:9" x14ac:dyDescent="0.35">
      <c r="A29" s="84" t="str">
        <f>Calculations!A26</f>
        <v/>
      </c>
      <c r="B29" s="84"/>
      <c r="C29" s="150" t="str">
        <f>IF(A29="","",Calculations!I26*Calculations!D26)</f>
        <v/>
      </c>
      <c r="D29" s="151" t="str">
        <f>IF(OR(C29="",ISERROR($H$5)),"",IF($H$5&gt;0.7,$H$6*C29,C29))</f>
        <v/>
      </c>
      <c r="E29" s="84"/>
      <c r="F29" s="84"/>
      <c r="G29" s="84"/>
      <c r="H29" s="84"/>
      <c r="I29" s="84"/>
    </row>
    <row r="30" spans="1:9" x14ac:dyDescent="0.35">
      <c r="A30" s="84" t="str">
        <f>Calculations!A27</f>
        <v/>
      </c>
      <c r="B30" s="84"/>
      <c r="C30" s="150" t="str">
        <f>IF(A30="","",Calculations!I27*Calculations!D27)</f>
        <v/>
      </c>
      <c r="D30" s="151" t="str">
        <f>IF(OR(C30="",ISERROR($H$5)),"",IF($H$5&gt;0.7,$H$6*C30,C30))</f>
        <v/>
      </c>
      <c r="E30" s="84"/>
      <c r="F30" s="84"/>
      <c r="G30" s="84"/>
      <c r="H30" s="84"/>
      <c r="I30" s="84"/>
    </row>
    <row r="31" spans="1:9" x14ac:dyDescent="0.35">
      <c r="A31" s="84" t="str">
        <f>Calculations!A28</f>
        <v/>
      </c>
      <c r="B31" s="84"/>
      <c r="C31" s="150" t="str">
        <f>IF(A31="","",Calculations!I28*Calculations!D28)</f>
        <v/>
      </c>
      <c r="D31" s="151" t="str">
        <f>IF(OR(C31="",ISERROR($H$5)),"",IF($H$5&gt;0.7,$H$6*C31,C31))</f>
        <v/>
      </c>
      <c r="E31" s="84"/>
      <c r="F31" s="84"/>
      <c r="G31" s="84"/>
      <c r="H31" s="84"/>
      <c r="I31" s="84"/>
    </row>
    <row r="32" spans="1:9" x14ac:dyDescent="0.35">
      <c r="A32" s="84" t="str">
        <f>Calculations!A29</f>
        <v/>
      </c>
      <c r="B32" s="84"/>
      <c r="C32" s="150" t="str">
        <f>IF(A32="","",Calculations!I29*Calculations!D29)</f>
        <v/>
      </c>
      <c r="D32" s="151" t="str">
        <f>IF(OR(C32="",ISERROR($H$5)),"",IF($H$5&gt;0.7,$H$6*C32,C32))</f>
        <v/>
      </c>
      <c r="E32" s="84"/>
      <c r="F32" s="84"/>
      <c r="G32" s="84"/>
      <c r="H32" s="84"/>
      <c r="I32" s="84"/>
    </row>
    <row r="33" spans="1:9" ht="5.15" customHeight="1" x14ac:dyDescent="0.35">
      <c r="A33" s="84"/>
      <c r="B33" s="84"/>
      <c r="C33" s="84"/>
      <c r="D33" s="151"/>
      <c r="E33" s="84"/>
      <c r="F33" s="84"/>
      <c r="G33" s="84"/>
      <c r="H33" s="84"/>
      <c r="I33" s="84"/>
    </row>
    <row r="34" spans="1:9" ht="5.15" customHeight="1" x14ac:dyDescent="0.35">
      <c r="A34" s="84"/>
      <c r="B34" s="84"/>
      <c r="C34" s="84"/>
      <c r="D34" s="151"/>
      <c r="E34" s="84"/>
      <c r="F34" s="84"/>
      <c r="G34" s="84"/>
      <c r="H34" s="84"/>
      <c r="I34" s="84"/>
    </row>
    <row r="35" spans="1:9" ht="5.15" customHeight="1" x14ac:dyDescent="0.35">
      <c r="A35" s="84"/>
      <c r="B35" s="84"/>
      <c r="C35" s="84"/>
      <c r="D35" s="151"/>
      <c r="E35" s="84"/>
      <c r="F35" s="84"/>
      <c r="G35" s="84"/>
      <c r="H35" s="84"/>
      <c r="I35" s="84"/>
    </row>
    <row r="36" spans="1:9" ht="5.15" customHeight="1" x14ac:dyDescent="0.35">
      <c r="A36" s="84"/>
      <c r="B36" s="84"/>
      <c r="C36" s="84"/>
      <c r="D36" s="151"/>
      <c r="E36" s="84"/>
      <c r="F36" s="84"/>
      <c r="G36" s="84"/>
      <c r="H36" s="84"/>
      <c r="I36" s="84"/>
    </row>
    <row r="37" spans="1:9" x14ac:dyDescent="0.35">
      <c r="A37" s="84" t="str">
        <f>Calculations!A34</f>
        <v/>
      </c>
      <c r="B37" s="84"/>
      <c r="C37" s="150" t="str">
        <f>IF(A37="","",Calculations!I34*Calculations!D34)</f>
        <v/>
      </c>
      <c r="D37" s="151" t="str">
        <f>IF(OR(C37="",ISERROR($H$5)),"",IF($H$5&gt;0.7,$H$6*C37,C37))</f>
        <v/>
      </c>
      <c r="E37" s="84"/>
      <c r="F37" s="84"/>
      <c r="G37" s="84"/>
      <c r="H37" s="84"/>
      <c r="I37" s="84"/>
    </row>
    <row r="38" spans="1:9" x14ac:dyDescent="0.35">
      <c r="A38" s="84" t="str">
        <f>Calculations!A35</f>
        <v/>
      </c>
      <c r="B38" s="84"/>
      <c r="C38" s="150" t="str">
        <f>IF(A38="","",Calculations!I35*Calculations!D35)</f>
        <v/>
      </c>
      <c r="D38" s="151" t="str">
        <f>IF(OR(C38="",ISERROR($H$5)),"",IF($H$5&gt;0.7,$H$6*C38,C38))</f>
        <v/>
      </c>
      <c r="E38" s="84"/>
      <c r="F38" s="84"/>
      <c r="G38" s="84"/>
      <c r="H38" s="84"/>
      <c r="I38" s="84"/>
    </row>
    <row r="39" spans="1:9" x14ac:dyDescent="0.35">
      <c r="A39" s="84" t="str">
        <f>Calculations!A36</f>
        <v/>
      </c>
      <c r="B39" s="84"/>
      <c r="C39" s="150" t="str">
        <f>IF(A39="","",Calculations!I36*Calculations!D36)</f>
        <v/>
      </c>
      <c r="D39" s="151" t="str">
        <f>IF(OR(C39="",ISERROR($H$5)),"",IF($H$5&gt;0.7,$H$6*C39,C39))</f>
        <v/>
      </c>
      <c r="E39" s="84"/>
      <c r="F39" s="84"/>
      <c r="G39" s="84"/>
      <c r="H39" s="84"/>
      <c r="I39" s="84"/>
    </row>
    <row r="40" spans="1:9" x14ac:dyDescent="0.35">
      <c r="A40" s="84" t="str">
        <f>Calculations!A37</f>
        <v/>
      </c>
      <c r="B40" s="84"/>
      <c r="C40" s="150" t="str">
        <f>IF(A40="","",Calculations!I37*Calculations!D37)</f>
        <v/>
      </c>
      <c r="D40" s="151" t="str">
        <f>IF(OR(C40="",ISERROR($H$5)),"",IF($H$5&gt;0.7,$H$6*C40,C40))</f>
        <v/>
      </c>
      <c r="E40" s="84"/>
      <c r="F40" s="84"/>
      <c r="G40" s="84"/>
      <c r="H40" s="84"/>
      <c r="I40" s="84"/>
    </row>
    <row r="41" spans="1:9" ht="5.15" customHeight="1" x14ac:dyDescent="0.35">
      <c r="A41" s="84"/>
      <c r="B41" s="84"/>
      <c r="C41" s="84"/>
      <c r="D41" s="151"/>
      <c r="E41" s="84"/>
      <c r="F41" s="84"/>
      <c r="G41" s="84"/>
      <c r="H41" s="84"/>
      <c r="I41" s="84"/>
    </row>
    <row r="42" spans="1:9" ht="5.15" customHeight="1" x14ac:dyDescent="0.35">
      <c r="A42" s="84"/>
      <c r="B42" s="84"/>
      <c r="C42" s="84"/>
      <c r="D42" s="151"/>
      <c r="E42" s="84"/>
      <c r="F42" s="84"/>
      <c r="G42" s="84"/>
      <c r="H42" s="84"/>
      <c r="I42" s="84"/>
    </row>
    <row r="43" spans="1:9" ht="5.15" customHeight="1" x14ac:dyDescent="0.35">
      <c r="A43" s="84"/>
      <c r="B43" s="84"/>
      <c r="C43" s="84"/>
      <c r="D43" s="151"/>
      <c r="E43" s="84"/>
      <c r="F43" s="84"/>
      <c r="G43" s="84"/>
      <c r="H43" s="84"/>
      <c r="I43" s="84"/>
    </row>
    <row r="44" spans="1:9" ht="5.15" customHeight="1" x14ac:dyDescent="0.35">
      <c r="A44" s="84"/>
      <c r="B44" s="84"/>
      <c r="C44" s="84"/>
      <c r="D44" s="151"/>
      <c r="E44" s="84"/>
      <c r="F44" s="84"/>
      <c r="G44" s="84"/>
      <c r="H44" s="84"/>
      <c r="I44" s="84"/>
    </row>
    <row r="45" spans="1:9" x14ac:dyDescent="0.35">
      <c r="A45" s="84" t="str">
        <f>Calculations!A42</f>
        <v/>
      </c>
      <c r="B45" s="84"/>
      <c r="C45" s="150" t="str">
        <f>IF(A45="","",Calculations!I42*Calculations!D42)</f>
        <v/>
      </c>
      <c r="D45" s="151" t="str">
        <f>IF(OR(C45="",ISERROR($H$5)),"",IF($H$5&gt;0.7,$H$6*C45,C45))</f>
        <v/>
      </c>
      <c r="E45" s="84"/>
      <c r="F45" s="84"/>
      <c r="G45" s="84"/>
      <c r="H45" s="84"/>
      <c r="I45" s="84"/>
    </row>
    <row r="46" spans="1:9" x14ac:dyDescent="0.35">
      <c r="A46" s="84" t="str">
        <f>Calculations!A43</f>
        <v/>
      </c>
      <c r="B46" s="84"/>
      <c r="C46" s="150" t="str">
        <f>IF(A46="","",Calculations!I43*Calculations!D43)</f>
        <v/>
      </c>
      <c r="D46" s="151" t="str">
        <f>IF(OR(C46="",ISERROR($H$5)),"",IF($H$5&gt;0.7,$H$6*C46,C46))</f>
        <v/>
      </c>
      <c r="E46" s="84"/>
      <c r="F46" s="84"/>
      <c r="G46" s="84"/>
      <c r="H46" s="84"/>
      <c r="I46" s="84"/>
    </row>
    <row r="47" spans="1:9" x14ac:dyDescent="0.35">
      <c r="A47" s="84" t="str">
        <f>Calculations!A44</f>
        <v/>
      </c>
      <c r="B47" s="84"/>
      <c r="C47" s="150" t="str">
        <f>IF(A47="","",Calculations!I44*Calculations!D44)</f>
        <v/>
      </c>
      <c r="D47" s="151" t="str">
        <f>IF(OR(C47="",ISERROR($H$5)),"",IF($H$5&gt;0.7,$H$6*C47,C47))</f>
        <v/>
      </c>
      <c r="E47" s="84"/>
      <c r="F47" s="84"/>
      <c r="G47" s="84"/>
      <c r="H47" s="84"/>
      <c r="I47" s="84"/>
    </row>
    <row r="48" spans="1:9" x14ac:dyDescent="0.35">
      <c r="A48" s="84" t="str">
        <f>Calculations!A45</f>
        <v/>
      </c>
      <c r="B48" s="84"/>
      <c r="C48" s="150" t="str">
        <f>IF(A48="","",Calculations!I45*Calculations!D45)</f>
        <v/>
      </c>
      <c r="D48" s="151" t="str">
        <f>IF(OR(C48="",ISERROR($H$5)),"",IF($H$5&gt;0.7,$H$6*C48,C48))</f>
        <v/>
      </c>
      <c r="E48" s="84"/>
      <c r="F48" s="84"/>
      <c r="G48" s="84"/>
      <c r="H48" s="84"/>
      <c r="I48" s="84"/>
    </row>
    <row r="49" spans="1:9" ht="5.15" customHeight="1" x14ac:dyDescent="0.35">
      <c r="A49" s="84"/>
      <c r="B49" s="84"/>
      <c r="C49" s="84"/>
      <c r="D49" s="151"/>
      <c r="E49" s="84"/>
      <c r="F49" s="84"/>
      <c r="G49" s="84"/>
      <c r="H49" s="84"/>
      <c r="I49" s="84"/>
    </row>
    <row r="50" spans="1:9" ht="5.15" customHeight="1" x14ac:dyDescent="0.35">
      <c r="A50" s="84"/>
      <c r="B50" s="84"/>
      <c r="C50" s="84"/>
      <c r="D50" s="151"/>
      <c r="E50" s="84"/>
      <c r="F50" s="84"/>
      <c r="G50" s="84"/>
      <c r="H50" s="84"/>
      <c r="I50" s="84"/>
    </row>
    <row r="51" spans="1:9" ht="5.15" customHeight="1" x14ac:dyDescent="0.35">
      <c r="A51" s="84"/>
      <c r="B51" s="84"/>
      <c r="C51" s="84"/>
      <c r="D51" s="151"/>
      <c r="E51" s="84"/>
      <c r="F51" s="84"/>
      <c r="G51" s="84"/>
      <c r="H51" s="84"/>
      <c r="I51" s="84"/>
    </row>
    <row r="52" spans="1:9" ht="5.15" customHeight="1" x14ac:dyDescent="0.35">
      <c r="A52" s="84"/>
      <c r="B52" s="84"/>
      <c r="C52" s="84"/>
      <c r="D52" s="151"/>
      <c r="E52" s="84"/>
      <c r="F52" s="84"/>
      <c r="G52" s="84"/>
      <c r="H52" s="84"/>
      <c r="I52" s="84"/>
    </row>
    <row r="53" spans="1:9" x14ac:dyDescent="0.35">
      <c r="A53" s="84" t="str">
        <f>Calculations!A50</f>
        <v/>
      </c>
      <c r="B53" s="84"/>
      <c r="C53" s="150" t="str">
        <f>IF(A53="","",Calculations!I50*Calculations!D50)</f>
        <v/>
      </c>
      <c r="D53" s="151" t="str">
        <f>IF(OR(C53="",ISERROR($H$5)),"",IF($H$5&gt;0.7,$H$6*C53,C53))</f>
        <v/>
      </c>
      <c r="E53" s="84"/>
      <c r="F53" s="84"/>
      <c r="G53" s="84"/>
      <c r="H53" s="84"/>
      <c r="I53" s="84"/>
    </row>
    <row r="54" spans="1:9" x14ac:dyDescent="0.35">
      <c r="A54" s="84" t="str">
        <f>Calculations!A51</f>
        <v/>
      </c>
      <c r="B54" s="84"/>
      <c r="C54" s="150" t="str">
        <f>IF(A54="","",Calculations!I51*Calculations!D51)</f>
        <v/>
      </c>
      <c r="D54" s="151" t="str">
        <f>IF(OR(C54="",ISERROR($H$5)),"",IF($H$5&gt;0.7,$H$6*C54,C54))</f>
        <v/>
      </c>
      <c r="E54" s="84"/>
      <c r="F54" s="84"/>
      <c r="G54" s="84"/>
      <c r="H54" s="84"/>
      <c r="I54" s="84"/>
    </row>
    <row r="55" spans="1:9" x14ac:dyDescent="0.35">
      <c r="A55" s="84" t="str">
        <f>Calculations!A52</f>
        <v/>
      </c>
      <c r="B55" s="84"/>
      <c r="C55" s="150" t="str">
        <f>IF(A55="","",Calculations!I52*Calculations!D52)</f>
        <v/>
      </c>
      <c r="D55" s="151" t="str">
        <f>IF(OR(C55="",ISERROR($H$5)),"",IF($H$5&gt;0.7,$H$6*C55,C55))</f>
        <v/>
      </c>
      <c r="E55" s="84"/>
      <c r="F55" s="84"/>
      <c r="G55" s="84"/>
      <c r="H55" s="84"/>
      <c r="I55" s="84"/>
    </row>
    <row r="56" spans="1:9" x14ac:dyDescent="0.35">
      <c r="A56" s="84" t="str">
        <f>Calculations!A53</f>
        <v/>
      </c>
      <c r="B56" s="84"/>
      <c r="C56" s="150" t="str">
        <f>IF(A56="","",Calculations!I53*Calculations!D53)</f>
        <v/>
      </c>
      <c r="D56" s="151" t="str">
        <f>IF(OR(C56="",ISERROR($H$5)),"",IF($H$5&gt;0.7,$H$6*C56,C56))</f>
        <v/>
      </c>
      <c r="E56" s="84"/>
      <c r="F56" s="84"/>
      <c r="G56" s="84"/>
      <c r="H56" s="84"/>
      <c r="I56" s="84"/>
    </row>
    <row r="57" spans="1:9" ht="5.15" customHeight="1" x14ac:dyDescent="0.35">
      <c r="A57" s="84"/>
      <c r="B57" s="84"/>
      <c r="C57" s="84"/>
      <c r="D57" s="151"/>
      <c r="E57" s="84"/>
      <c r="F57" s="84"/>
      <c r="G57" s="84"/>
      <c r="H57" s="84"/>
      <c r="I57" s="84"/>
    </row>
    <row r="58" spans="1:9" ht="5.15" customHeight="1" x14ac:dyDescent="0.35">
      <c r="A58" s="84"/>
      <c r="B58" s="84"/>
      <c r="C58" s="84"/>
      <c r="D58" s="151"/>
      <c r="E58" s="84"/>
      <c r="F58" s="84"/>
      <c r="G58" s="84"/>
      <c r="H58" s="84"/>
      <c r="I58" s="84"/>
    </row>
    <row r="59" spans="1:9" ht="5.15" customHeight="1" x14ac:dyDescent="0.35">
      <c r="A59" s="84"/>
      <c r="B59" s="84"/>
      <c r="C59" s="84"/>
      <c r="D59" s="151"/>
      <c r="E59" s="84"/>
      <c r="F59" s="84"/>
      <c r="G59" s="84"/>
      <c r="H59" s="84"/>
      <c r="I59" s="84"/>
    </row>
    <row r="60" spans="1:9" ht="5.15" customHeight="1" x14ac:dyDescent="0.35">
      <c r="A60" s="84"/>
      <c r="B60" s="84"/>
      <c r="C60" s="84"/>
      <c r="D60" s="151"/>
      <c r="E60" s="84"/>
      <c r="F60" s="84"/>
      <c r="G60" s="84"/>
      <c r="H60" s="84"/>
      <c r="I60" s="84"/>
    </row>
    <row r="61" spans="1:9" x14ac:dyDescent="0.35">
      <c r="A61" s="84" t="str">
        <f>Calculations!A58</f>
        <v/>
      </c>
      <c r="B61" s="84"/>
      <c r="C61" s="150" t="str">
        <f>IF(A61="","",Calculations!I58*Calculations!D58)</f>
        <v/>
      </c>
      <c r="D61" s="151" t="str">
        <f>IF(OR(C61="",ISERROR($H$5)),"",IF($H$5&gt;0.7,$H$6*C61,C61))</f>
        <v/>
      </c>
      <c r="E61" s="84"/>
      <c r="F61" s="84"/>
      <c r="G61" s="84"/>
      <c r="H61" s="84"/>
      <c r="I61" s="84"/>
    </row>
    <row r="62" spans="1:9" x14ac:dyDescent="0.35">
      <c r="A62" s="84" t="str">
        <f>Calculations!A59</f>
        <v/>
      </c>
      <c r="B62" s="84"/>
      <c r="C62" s="150" t="str">
        <f>IF(A62="","",Calculations!I59*Calculations!D59)</f>
        <v/>
      </c>
      <c r="D62" s="151" t="str">
        <f>IF(OR(C62="",ISERROR($H$5)),"",IF($H$5&gt;0.7,$H$6*C62,C62))</f>
        <v/>
      </c>
      <c r="E62" s="84"/>
      <c r="F62" s="84"/>
      <c r="G62" s="84"/>
      <c r="H62" s="84"/>
      <c r="I62" s="84"/>
    </row>
    <row r="63" spans="1:9" x14ac:dyDescent="0.35">
      <c r="A63" s="84" t="str">
        <f>Calculations!A60</f>
        <v/>
      </c>
      <c r="B63" s="84"/>
      <c r="C63" s="150" t="str">
        <f>IF(A63="","",Calculations!I60*Calculations!D60)</f>
        <v/>
      </c>
      <c r="D63" s="151" t="str">
        <f>IF(OR(C63="",ISERROR($H$5)),"",IF($H$5&gt;0.7,$H$6*C63,C63))</f>
        <v/>
      </c>
      <c r="E63" s="84"/>
      <c r="F63" s="84"/>
      <c r="G63" s="84"/>
      <c r="H63" s="84"/>
      <c r="I63" s="84"/>
    </row>
    <row r="64" spans="1:9" x14ac:dyDescent="0.35">
      <c r="A64" s="84" t="str">
        <f>Calculations!A61</f>
        <v/>
      </c>
      <c r="B64" s="84"/>
      <c r="C64" s="150" t="str">
        <f>IF(A64="","",Calculations!I61*Calculations!D61)</f>
        <v/>
      </c>
      <c r="D64" s="151" t="str">
        <f>IF(OR(C64="",ISERROR($H$5)),"",IF($H$5&gt;0.7,$H$6*C64,C64))</f>
        <v/>
      </c>
      <c r="E64" s="84"/>
      <c r="F64" s="84"/>
      <c r="G64" s="84"/>
      <c r="H64" s="84"/>
      <c r="I64" s="84"/>
    </row>
    <row r="65" spans="1:9" ht="5.15" customHeight="1" x14ac:dyDescent="0.35">
      <c r="A65" s="84"/>
      <c r="B65" s="84"/>
      <c r="C65" s="84"/>
      <c r="D65" s="151"/>
      <c r="E65" s="84"/>
      <c r="F65" s="84"/>
      <c r="G65" s="84"/>
      <c r="H65" s="84"/>
      <c r="I65" s="84"/>
    </row>
    <row r="66" spans="1:9" ht="5.15" customHeight="1" x14ac:dyDescent="0.35">
      <c r="A66" s="84"/>
      <c r="B66" s="84"/>
      <c r="C66" s="84"/>
      <c r="D66" s="151"/>
      <c r="E66" s="84"/>
      <c r="F66" s="84"/>
      <c r="G66" s="84"/>
      <c r="H66" s="84"/>
      <c r="I66" s="84"/>
    </row>
    <row r="67" spans="1:9" ht="5.15" customHeight="1" x14ac:dyDescent="0.35">
      <c r="A67" s="84"/>
      <c r="B67" s="84"/>
      <c r="C67" s="84"/>
      <c r="D67" s="151"/>
      <c r="E67" s="84"/>
      <c r="F67" s="84"/>
      <c r="G67" s="84"/>
      <c r="H67" s="84"/>
      <c r="I67" s="84"/>
    </row>
    <row r="68" spans="1:9" ht="5.15" customHeight="1" x14ac:dyDescent="0.35">
      <c r="A68" s="84"/>
      <c r="B68" s="84"/>
      <c r="C68" s="84"/>
      <c r="D68" s="151"/>
      <c r="E68" s="84"/>
      <c r="F68" s="84"/>
      <c r="G68" s="84"/>
      <c r="H68" s="84"/>
      <c r="I68" s="84"/>
    </row>
    <row r="69" spans="1:9" x14ac:dyDescent="0.35">
      <c r="A69" s="84" t="str">
        <f>Calculations!A66</f>
        <v/>
      </c>
      <c r="B69" s="84"/>
      <c r="C69" s="150" t="str">
        <f>IF(A69="","",Calculations!I66*Calculations!D66)</f>
        <v/>
      </c>
      <c r="D69" s="151" t="str">
        <f>IF(OR(C69="",ISERROR($H$5)),"",IF($H$5&gt;0.7,$H$6*C69,C69))</f>
        <v/>
      </c>
      <c r="E69" s="84"/>
      <c r="F69" s="84"/>
      <c r="G69" s="84"/>
      <c r="H69" s="84"/>
      <c r="I69" s="84"/>
    </row>
    <row r="70" spans="1:9" x14ac:dyDescent="0.35">
      <c r="A70" s="84" t="str">
        <f>Calculations!A67</f>
        <v/>
      </c>
      <c r="B70" s="84"/>
      <c r="C70" s="150" t="str">
        <f>IF(A70="","",Calculations!I67*Calculations!D67)</f>
        <v/>
      </c>
      <c r="D70" s="151" t="str">
        <f>IF(OR(C70="",ISERROR($H$5)),"",IF($H$5&gt;0.7,$H$6*C70,C70))</f>
        <v/>
      </c>
      <c r="E70" s="84"/>
      <c r="F70" s="84"/>
      <c r="G70" s="84"/>
      <c r="H70" s="84"/>
      <c r="I70" s="84"/>
    </row>
    <row r="71" spans="1:9" x14ac:dyDescent="0.35">
      <c r="A71" s="84" t="str">
        <f>Calculations!A68</f>
        <v/>
      </c>
      <c r="B71" s="84"/>
      <c r="C71" s="150" t="str">
        <f>IF(A71="","",Calculations!I68*Calculations!D68)</f>
        <v/>
      </c>
      <c r="D71" s="151" t="str">
        <f>IF(OR(C71="",ISERROR($H$5)),"",IF($H$5&gt;0.7,$H$6*C71,C71))</f>
        <v/>
      </c>
      <c r="E71" s="84"/>
      <c r="F71" s="84"/>
      <c r="G71" s="84"/>
      <c r="H71" s="84"/>
      <c r="I71" s="84"/>
    </row>
    <row r="72" spans="1:9" x14ac:dyDescent="0.35">
      <c r="A72" s="84" t="str">
        <f>Calculations!A69</f>
        <v/>
      </c>
      <c r="B72" s="84"/>
      <c r="C72" s="150" t="str">
        <f>IF(A72="","",Calculations!I69*Calculations!D69)</f>
        <v/>
      </c>
      <c r="D72" s="151" t="str">
        <f>IF(OR(C72="",ISERROR($H$5)),"",IF($H$5&gt;0.7,$H$6*C72,C72))</f>
        <v/>
      </c>
      <c r="E72" s="84"/>
      <c r="F72" s="84"/>
      <c r="G72" s="84"/>
      <c r="H72" s="84"/>
      <c r="I72" s="84"/>
    </row>
    <row r="73" spans="1:9" ht="5.15" customHeight="1" x14ac:dyDescent="0.35">
      <c r="A73" s="84"/>
      <c r="B73" s="84"/>
      <c r="C73" s="84"/>
      <c r="D73" s="151"/>
      <c r="E73" s="84"/>
      <c r="F73" s="84"/>
      <c r="G73" s="84"/>
      <c r="H73" s="84"/>
      <c r="I73" s="84"/>
    </row>
    <row r="74" spans="1:9" ht="5.15" customHeight="1" x14ac:dyDescent="0.35">
      <c r="A74" s="84"/>
      <c r="B74" s="84"/>
      <c r="C74" s="84"/>
      <c r="D74" s="151"/>
      <c r="E74" s="84"/>
      <c r="F74" s="84"/>
      <c r="G74" s="84"/>
      <c r="H74" s="84"/>
      <c r="I74" s="84"/>
    </row>
    <row r="75" spans="1:9" ht="5.15" customHeight="1" x14ac:dyDescent="0.35">
      <c r="A75" s="84"/>
      <c r="B75" s="84"/>
      <c r="C75" s="84"/>
      <c r="D75" s="151"/>
      <c r="E75" s="84"/>
      <c r="F75" s="84"/>
      <c r="G75" s="84"/>
      <c r="H75" s="84"/>
      <c r="I75" s="84"/>
    </row>
    <row r="76" spans="1:9" ht="5.15" customHeight="1" x14ac:dyDescent="0.35">
      <c r="A76" s="84"/>
      <c r="B76" s="84"/>
      <c r="C76" s="84"/>
      <c r="D76" s="151"/>
      <c r="E76" s="84"/>
      <c r="F76" s="84"/>
      <c r="G76" s="84"/>
      <c r="H76" s="84"/>
      <c r="I76" s="84"/>
    </row>
    <row r="77" spans="1:9" x14ac:dyDescent="0.35">
      <c r="A77" s="84" t="str">
        <f>Calculations!A74</f>
        <v/>
      </c>
      <c r="B77" s="84"/>
      <c r="C77" s="150" t="str">
        <f>IF(A77="","",Calculations!I74*Calculations!D74)</f>
        <v/>
      </c>
      <c r="D77" s="151" t="str">
        <f>IF(OR(C77="",ISERROR($H$5)),"",IF($H$5&gt;0.7,$H$6*C77,C77))</f>
        <v/>
      </c>
      <c r="E77" s="84"/>
      <c r="F77" s="84"/>
      <c r="G77" s="84"/>
      <c r="H77" s="84"/>
      <c r="I77" s="84"/>
    </row>
    <row r="78" spans="1:9" x14ac:dyDescent="0.35">
      <c r="A78" s="84" t="str">
        <f>Calculations!A75</f>
        <v/>
      </c>
      <c r="B78" s="84"/>
      <c r="C78" s="150" t="str">
        <f>IF(A78="","",Calculations!I75*Calculations!D75)</f>
        <v/>
      </c>
      <c r="D78" s="151" t="str">
        <f>IF(OR(C78="",ISERROR($H$5)),"",IF($H$5&gt;0.7,$H$6*C78,C78))</f>
        <v/>
      </c>
      <c r="E78" s="84"/>
      <c r="F78" s="84"/>
      <c r="G78" s="84"/>
      <c r="H78" s="84"/>
      <c r="I78" s="84"/>
    </row>
    <row r="79" spans="1:9" x14ac:dyDescent="0.35">
      <c r="A79" s="84" t="str">
        <f>Calculations!A76</f>
        <v/>
      </c>
      <c r="B79" s="84"/>
      <c r="C79" s="150" t="str">
        <f>IF(A79="","",Calculations!I76*Calculations!D76)</f>
        <v/>
      </c>
      <c r="D79" s="151" t="str">
        <f>IF(OR(C79="",ISERROR($H$5)),"",IF($H$5&gt;0.7,$H$6*C79,C79))</f>
        <v/>
      </c>
      <c r="E79" s="84"/>
      <c r="F79" s="84"/>
      <c r="G79" s="84"/>
      <c r="H79" s="84"/>
      <c r="I79" s="84"/>
    </row>
    <row r="80" spans="1:9" x14ac:dyDescent="0.35">
      <c r="A80" s="84" t="str">
        <f>Calculations!A77</f>
        <v/>
      </c>
      <c r="B80" s="84"/>
      <c r="C80" s="150" t="str">
        <f>IF(A80="","",Calculations!I77*Calculations!D77)</f>
        <v/>
      </c>
      <c r="D80" s="151" t="str">
        <f>IF(OR(C80="",ISERROR($H$5)),"",IF($H$5&gt;0.7,$H$6*C80,C80))</f>
        <v/>
      </c>
      <c r="E80" s="84"/>
      <c r="F80" s="84"/>
      <c r="G80" s="84"/>
      <c r="H80" s="84"/>
      <c r="I80" s="84"/>
    </row>
    <row r="81" spans="1:9" ht="5.15" customHeight="1" x14ac:dyDescent="0.35">
      <c r="A81" s="84"/>
      <c r="B81" s="84"/>
      <c r="C81" s="84"/>
      <c r="D81" s="151"/>
      <c r="E81" s="84"/>
      <c r="F81" s="84"/>
      <c r="G81" s="84"/>
      <c r="H81" s="84"/>
      <c r="I81" s="84"/>
    </row>
    <row r="82" spans="1:9" ht="5.15" customHeight="1" x14ac:dyDescent="0.35">
      <c r="A82" s="84"/>
      <c r="B82" s="84"/>
      <c r="C82" s="84"/>
      <c r="D82" s="151"/>
      <c r="E82" s="84"/>
      <c r="F82" s="84"/>
      <c r="G82" s="84"/>
      <c r="H82" s="84"/>
      <c r="I82" s="84"/>
    </row>
    <row r="83" spans="1:9" ht="5.15" customHeight="1" x14ac:dyDescent="0.35">
      <c r="A83" s="84"/>
      <c r="B83" s="84"/>
      <c r="C83" s="84"/>
      <c r="D83" s="151"/>
      <c r="E83" s="84"/>
      <c r="F83" s="84"/>
      <c r="G83" s="84"/>
      <c r="H83" s="84"/>
      <c r="I83" s="84"/>
    </row>
    <row r="84" spans="1:9" ht="5.15" customHeight="1" x14ac:dyDescent="0.35">
      <c r="A84" s="84"/>
      <c r="B84" s="84"/>
      <c r="C84" s="84"/>
      <c r="D84" s="151"/>
      <c r="E84" s="84"/>
      <c r="F84" s="84"/>
      <c r="G84" s="84"/>
      <c r="H84" s="84"/>
      <c r="I84" s="84"/>
    </row>
    <row r="85" spans="1:9" x14ac:dyDescent="0.35">
      <c r="A85" s="84" t="str">
        <f>Calculations!A82</f>
        <v/>
      </c>
      <c r="B85" s="84"/>
      <c r="C85" s="150" t="str">
        <f>IF(A85="","",Calculations!I82*Calculations!D82)</f>
        <v/>
      </c>
      <c r="D85" s="151" t="str">
        <f>IF(OR(C85="",ISERROR($H$5)),"",IF($H$5&gt;0.7,$H$6*C85,C85))</f>
        <v/>
      </c>
      <c r="E85" s="84"/>
      <c r="F85" s="84"/>
      <c r="G85" s="84"/>
      <c r="H85" s="84"/>
      <c r="I85" s="84"/>
    </row>
    <row r="86" spans="1:9" x14ac:dyDescent="0.35">
      <c r="A86" s="84" t="str">
        <f>Calculations!A83</f>
        <v/>
      </c>
      <c r="B86" s="84"/>
      <c r="C86" s="150" t="str">
        <f>IF(A86="","",Calculations!I83*Calculations!D83)</f>
        <v/>
      </c>
      <c r="D86" s="151" t="str">
        <f>IF(OR(C86="",ISERROR($H$5)),"",IF($H$5&gt;0.7,$H$6*C86,C86))</f>
        <v/>
      </c>
      <c r="E86" s="84"/>
      <c r="F86" s="84"/>
      <c r="G86" s="84"/>
      <c r="H86" s="84"/>
      <c r="I86" s="84"/>
    </row>
    <row r="87" spans="1:9" x14ac:dyDescent="0.35">
      <c r="A87" s="84" t="str">
        <f>Calculations!A84</f>
        <v/>
      </c>
      <c r="B87" s="84"/>
      <c r="C87" s="150" t="str">
        <f>IF(A87="","",Calculations!I84*Calculations!D84)</f>
        <v/>
      </c>
      <c r="D87" s="151" t="str">
        <f>IF(OR(C87="",ISERROR($H$5)),"",IF($H$5&gt;0.7,$H$6*C87,C87))</f>
        <v/>
      </c>
      <c r="E87" s="84"/>
      <c r="F87" s="84"/>
      <c r="G87" s="84"/>
      <c r="H87" s="84"/>
      <c r="I87" s="84"/>
    </row>
    <row r="88" spans="1:9" x14ac:dyDescent="0.35">
      <c r="A88" s="84" t="str">
        <f>Calculations!A85</f>
        <v/>
      </c>
      <c r="B88" s="84"/>
      <c r="C88" s="150" t="str">
        <f>IF(A88="","",Calculations!I85*Calculations!D85)</f>
        <v/>
      </c>
      <c r="D88" s="151" t="str">
        <f>IF(OR(C88="",ISERROR($H$5)),"",IF($H$5&gt;0.7,$H$6*C88,C88))</f>
        <v/>
      </c>
      <c r="E88" s="84"/>
      <c r="F88" s="84"/>
      <c r="G88" s="84"/>
      <c r="H88" s="84"/>
      <c r="I88" s="84"/>
    </row>
    <row r="89" spans="1:9" ht="5.15" customHeight="1" x14ac:dyDescent="0.35">
      <c r="A89" s="84"/>
      <c r="B89" s="84"/>
      <c r="C89" s="84"/>
      <c r="D89" s="151"/>
      <c r="E89" s="84"/>
      <c r="F89" s="84"/>
      <c r="G89" s="84"/>
      <c r="H89" s="84"/>
      <c r="I89" s="84"/>
    </row>
    <row r="90" spans="1:9" ht="5.15" customHeight="1" x14ac:dyDescent="0.35">
      <c r="A90" s="84"/>
      <c r="B90" s="84"/>
      <c r="C90" s="84"/>
      <c r="D90" s="151"/>
      <c r="E90" s="84"/>
      <c r="F90" s="84"/>
      <c r="G90" s="84"/>
      <c r="H90" s="84"/>
      <c r="I90" s="84"/>
    </row>
    <row r="91" spans="1:9" ht="5.15" customHeight="1" x14ac:dyDescent="0.35">
      <c r="A91" s="84"/>
      <c r="B91" s="84"/>
      <c r="C91" s="84"/>
      <c r="D91" s="151"/>
      <c r="E91" s="84"/>
      <c r="F91" s="84"/>
      <c r="G91" s="84"/>
      <c r="H91" s="84"/>
      <c r="I91" s="84"/>
    </row>
    <row r="92" spans="1:9" ht="5.15" customHeight="1" x14ac:dyDescent="0.35">
      <c r="A92" s="84"/>
      <c r="B92" s="84"/>
      <c r="C92" s="84"/>
      <c r="D92" s="151"/>
      <c r="E92" s="84"/>
      <c r="F92" s="84"/>
      <c r="G92" s="84"/>
      <c r="H92" s="84"/>
      <c r="I92" s="84"/>
    </row>
    <row r="93" spans="1:9" x14ac:dyDescent="0.35">
      <c r="A93" s="84" t="str">
        <f>Calculations!A90</f>
        <v/>
      </c>
      <c r="B93" s="84"/>
      <c r="C93" s="150" t="str">
        <f>IF(A93="","",Calculations!I90*Calculations!D90)</f>
        <v/>
      </c>
      <c r="D93" s="151" t="str">
        <f>IF(OR(C93="",ISERROR($H$5)),"",IF($H$5&gt;0.7,$H$6*C93,C93))</f>
        <v/>
      </c>
      <c r="E93" s="84"/>
      <c r="F93" s="84"/>
      <c r="G93" s="84"/>
      <c r="H93" s="84"/>
      <c r="I93" s="84"/>
    </row>
    <row r="94" spans="1:9" x14ac:dyDescent="0.35">
      <c r="A94" s="84" t="str">
        <f>Calculations!A91</f>
        <v/>
      </c>
      <c r="B94" s="84"/>
      <c r="C94" s="150" t="str">
        <f>IF(A94="","",Calculations!I91*Calculations!D91)</f>
        <v/>
      </c>
      <c r="D94" s="151" t="str">
        <f>IF(OR(C94="",ISERROR($H$5)),"",IF($H$5&gt;0.7,$H$6*C94,C94))</f>
        <v/>
      </c>
      <c r="E94" s="84"/>
      <c r="F94" s="84"/>
      <c r="G94" s="84"/>
      <c r="H94" s="84"/>
      <c r="I94" s="84"/>
    </row>
    <row r="95" spans="1:9" x14ac:dyDescent="0.35">
      <c r="A95" s="84" t="str">
        <f>Calculations!A92</f>
        <v/>
      </c>
      <c r="B95" s="84"/>
      <c r="C95" s="150" t="str">
        <f>IF(A95="","",Calculations!I92*Calculations!D92)</f>
        <v/>
      </c>
      <c r="D95" s="151" t="str">
        <f>IF(OR(C95="",ISERROR($H$5)),"",IF($H$5&gt;0.7,$H$6*C95,C95))</f>
        <v/>
      </c>
      <c r="E95" s="84"/>
      <c r="F95" s="84"/>
      <c r="G95" s="84"/>
      <c r="H95" s="84"/>
      <c r="I95" s="84"/>
    </row>
    <row r="96" spans="1:9" x14ac:dyDescent="0.35">
      <c r="A96" s="84" t="str">
        <f>Calculations!A93</f>
        <v/>
      </c>
      <c r="B96" s="84"/>
      <c r="C96" s="150" t="str">
        <f>IF(A96="","",Calculations!I93*Calculations!D93)</f>
        <v/>
      </c>
      <c r="D96" s="151" t="str">
        <f>IF(OR(C96="",ISERROR($H$5)),"",IF($H$5&gt;0.7,$H$6*C96,C96))</f>
        <v/>
      </c>
      <c r="E96" s="84"/>
      <c r="F96" s="84"/>
      <c r="G96" s="84"/>
      <c r="H96" s="84"/>
      <c r="I96" s="84"/>
    </row>
    <row r="97" spans="1:9" ht="5.15" customHeight="1" x14ac:dyDescent="0.35">
      <c r="A97" s="84"/>
      <c r="B97" s="84"/>
      <c r="C97" s="84"/>
      <c r="D97" s="151"/>
      <c r="E97" s="84"/>
      <c r="F97" s="84"/>
      <c r="G97" s="84"/>
      <c r="H97" s="84"/>
      <c r="I97" s="84"/>
    </row>
    <row r="98" spans="1:9" ht="5.15" customHeight="1" x14ac:dyDescent="0.35">
      <c r="A98" s="84"/>
      <c r="B98" s="84"/>
      <c r="C98" s="84"/>
      <c r="D98" s="151"/>
      <c r="E98" s="84"/>
      <c r="F98" s="84"/>
      <c r="G98" s="84"/>
      <c r="H98" s="84"/>
      <c r="I98" s="84"/>
    </row>
    <row r="99" spans="1:9" ht="5.15" customHeight="1" x14ac:dyDescent="0.35">
      <c r="A99" s="84"/>
      <c r="B99" s="84"/>
      <c r="C99" s="84"/>
      <c r="D99" s="151"/>
      <c r="E99" s="84"/>
      <c r="F99" s="84"/>
      <c r="G99" s="84"/>
      <c r="H99" s="84"/>
      <c r="I99" s="84"/>
    </row>
    <row r="100" spans="1:9" ht="5.15" customHeight="1" x14ac:dyDescent="0.35">
      <c r="A100" s="84"/>
      <c r="B100" s="84"/>
      <c r="C100" s="84"/>
      <c r="D100" s="151"/>
      <c r="E100" s="84"/>
      <c r="F100" s="84"/>
      <c r="G100" s="84"/>
      <c r="H100" s="84"/>
      <c r="I100" s="84"/>
    </row>
    <row r="101" spans="1:9" x14ac:dyDescent="0.35">
      <c r="A101" s="84" t="str">
        <f>Calculations!A98</f>
        <v/>
      </c>
      <c r="B101" s="84"/>
      <c r="C101" s="150" t="str">
        <f>IF(A101="","",Calculations!I98*Calculations!D98)</f>
        <v/>
      </c>
      <c r="D101" s="151" t="str">
        <f>IF(OR(C101="",ISERROR($H$5)),"",IF($H$5&gt;0.7,$H$6*C101,C101))</f>
        <v/>
      </c>
      <c r="E101" s="84"/>
      <c r="F101" s="84"/>
      <c r="G101" s="84"/>
      <c r="H101" s="84"/>
      <c r="I101" s="84"/>
    </row>
    <row r="102" spans="1:9" x14ac:dyDescent="0.35">
      <c r="A102" s="84" t="str">
        <f>Calculations!A99</f>
        <v/>
      </c>
      <c r="B102" s="84"/>
      <c r="C102" s="150" t="str">
        <f>IF(A102="","",Calculations!I99*Calculations!D99)</f>
        <v/>
      </c>
      <c r="D102" s="151" t="str">
        <f>IF(OR(C102="",ISERROR($H$5)),"",IF($H$5&gt;0.7,$H$6*C102,C102))</f>
        <v/>
      </c>
      <c r="E102" s="84"/>
      <c r="F102" s="84"/>
      <c r="G102" s="84"/>
      <c r="H102" s="84"/>
      <c r="I102" s="84"/>
    </row>
    <row r="103" spans="1:9" x14ac:dyDescent="0.35">
      <c r="A103" s="84" t="str">
        <f>Calculations!A100</f>
        <v/>
      </c>
      <c r="B103" s="84"/>
      <c r="C103" s="150" t="str">
        <f>IF(A103="","",Calculations!I100*Calculations!D100)</f>
        <v/>
      </c>
      <c r="D103" s="151" t="str">
        <f>IF(OR(C103="",ISERROR($H$5)),"",IF($H$5&gt;0.7,$H$6*C103,C103))</f>
        <v/>
      </c>
      <c r="E103" s="84"/>
      <c r="F103" s="84"/>
      <c r="G103" s="84"/>
      <c r="H103" s="84"/>
      <c r="I103" s="84"/>
    </row>
    <row r="104" spans="1:9" x14ac:dyDescent="0.35">
      <c r="A104" s="84" t="str">
        <f>Calculations!A101</f>
        <v/>
      </c>
      <c r="B104" s="84"/>
      <c r="C104" s="150" t="str">
        <f>IF(A104="","",Calculations!I101*Calculations!D101)</f>
        <v/>
      </c>
      <c r="D104" s="151" t="str">
        <f>IF(OR(C104="",ISERROR($H$5)),"",IF($H$5&gt;0.7,$H$6*C104,C104))</f>
        <v/>
      </c>
      <c r="E104" s="84"/>
      <c r="F104" s="84"/>
      <c r="G104" s="84"/>
      <c r="H104" s="84"/>
      <c r="I104" s="84"/>
    </row>
    <row r="105" spans="1:9" ht="5.15" customHeight="1" x14ac:dyDescent="0.35">
      <c r="A105" s="84"/>
      <c r="B105" s="84"/>
      <c r="C105" s="84"/>
      <c r="D105" s="151"/>
      <c r="E105" s="84"/>
      <c r="F105" s="84"/>
      <c r="G105" s="84"/>
      <c r="H105" s="84"/>
      <c r="I105" s="84"/>
    </row>
    <row r="106" spans="1:9" ht="5.15" customHeight="1" x14ac:dyDescent="0.35">
      <c r="A106" s="84"/>
      <c r="B106" s="84"/>
      <c r="C106" s="84"/>
      <c r="D106" s="151"/>
      <c r="E106" s="84"/>
      <c r="F106" s="84"/>
      <c r="G106" s="84"/>
      <c r="H106" s="84"/>
      <c r="I106" s="84"/>
    </row>
    <row r="107" spans="1:9" ht="5.15" customHeight="1" x14ac:dyDescent="0.35">
      <c r="A107" s="84"/>
      <c r="B107" s="84"/>
      <c r="C107" s="84"/>
      <c r="D107" s="151"/>
      <c r="E107" s="84"/>
      <c r="F107" s="84"/>
      <c r="G107" s="84"/>
      <c r="H107" s="84"/>
      <c r="I107" s="84"/>
    </row>
    <row r="108" spans="1:9" ht="5.15" customHeight="1" x14ac:dyDescent="0.35">
      <c r="A108" s="84"/>
      <c r="B108" s="84"/>
      <c r="C108" s="84"/>
      <c r="D108" s="151"/>
      <c r="E108" s="84"/>
      <c r="F108" s="84"/>
      <c r="G108" s="84"/>
      <c r="H108" s="84"/>
      <c r="I108" s="84"/>
    </row>
    <row r="109" spans="1:9" x14ac:dyDescent="0.35">
      <c r="A109" s="84" t="str">
        <f>Calculations!A106</f>
        <v/>
      </c>
      <c r="B109" s="84"/>
      <c r="C109" s="150" t="str">
        <f>IF(A109="","",Calculations!I106*Calculations!D106)</f>
        <v/>
      </c>
      <c r="D109" s="151" t="str">
        <f>IF(OR(C109="",ISERROR($H$5)),"",IF($H$5&gt;0.7,$H$6*C109,C109))</f>
        <v/>
      </c>
      <c r="E109" s="84"/>
      <c r="F109" s="84"/>
      <c r="G109" s="84"/>
      <c r="H109" s="84"/>
      <c r="I109" s="84"/>
    </row>
    <row r="110" spans="1:9" x14ac:dyDescent="0.35">
      <c r="A110" s="84" t="str">
        <f>Calculations!A107</f>
        <v/>
      </c>
      <c r="B110" s="84"/>
      <c r="C110" s="150" t="str">
        <f>IF(A110="","",Calculations!I107*Calculations!D107)</f>
        <v/>
      </c>
      <c r="D110" s="151" t="str">
        <f>IF(OR(C110="",ISERROR($H$5)),"",IF($H$5&gt;0.7,$H$6*C110,C110))</f>
        <v/>
      </c>
      <c r="E110" s="84"/>
      <c r="F110" s="84"/>
      <c r="G110" s="84"/>
      <c r="H110" s="84"/>
      <c r="I110" s="84"/>
    </row>
    <row r="111" spans="1:9" x14ac:dyDescent="0.35">
      <c r="A111" s="84" t="str">
        <f>Calculations!A108</f>
        <v/>
      </c>
      <c r="B111" s="84"/>
      <c r="C111" s="150" t="str">
        <f>IF(A111="","",Calculations!I108*Calculations!D108)</f>
        <v/>
      </c>
      <c r="D111" s="151" t="str">
        <f>IF(OR(C111="",ISERROR($H$5)),"",IF($H$5&gt;0.7,$H$6*C111,C111))</f>
        <v/>
      </c>
      <c r="E111" s="84"/>
      <c r="F111" s="84"/>
      <c r="G111" s="84"/>
      <c r="H111" s="84"/>
      <c r="I111" s="84"/>
    </row>
    <row r="112" spans="1:9" x14ac:dyDescent="0.35">
      <c r="A112" s="84" t="str">
        <f>Calculations!A109</f>
        <v/>
      </c>
      <c r="B112" s="84"/>
      <c r="C112" s="150" t="str">
        <f>IF(A112="","",Calculations!I109*Calculations!D109)</f>
        <v/>
      </c>
      <c r="D112" s="151" t="str">
        <f>IF(OR(C112="",ISERROR($H$5)),"",IF($H$5&gt;0.7,$H$6*C112,C112))</f>
        <v/>
      </c>
      <c r="E112" s="84"/>
      <c r="F112" s="84"/>
      <c r="G112" s="84"/>
      <c r="H112" s="84"/>
      <c r="I112" s="84"/>
    </row>
    <row r="113" spans="1:9" ht="5.15" customHeight="1" x14ac:dyDescent="0.35">
      <c r="A113" s="84"/>
      <c r="B113" s="84"/>
      <c r="C113" s="84"/>
      <c r="D113" s="151"/>
      <c r="E113" s="84"/>
      <c r="F113" s="84"/>
      <c r="G113" s="84"/>
      <c r="H113" s="84"/>
      <c r="I113" s="84"/>
    </row>
    <row r="114" spans="1:9" ht="5.15" customHeight="1" x14ac:dyDescent="0.35">
      <c r="A114" s="84"/>
      <c r="B114" s="84"/>
      <c r="C114" s="84"/>
      <c r="D114" s="151"/>
      <c r="E114" s="84"/>
      <c r="F114" s="84"/>
      <c r="G114" s="84"/>
      <c r="H114" s="84"/>
      <c r="I114" s="84"/>
    </row>
    <row r="115" spans="1:9" ht="5.15" customHeight="1" x14ac:dyDescent="0.35">
      <c r="A115" s="84"/>
      <c r="B115" s="84"/>
      <c r="C115" s="84"/>
      <c r="D115" s="151"/>
      <c r="E115" s="84"/>
      <c r="F115" s="84"/>
      <c r="G115" s="84"/>
      <c r="H115" s="84"/>
      <c r="I115" s="84"/>
    </row>
    <row r="116" spans="1:9" ht="5.15" customHeight="1" x14ac:dyDescent="0.35">
      <c r="A116" s="84"/>
      <c r="B116" s="84"/>
      <c r="C116" s="84"/>
      <c r="D116" s="151"/>
      <c r="E116" s="84"/>
      <c r="F116" s="84"/>
      <c r="G116" s="84"/>
      <c r="H116" s="84"/>
      <c r="I116" s="84"/>
    </row>
    <row r="117" spans="1:9" x14ac:dyDescent="0.35">
      <c r="A117" s="84" t="str">
        <f>Calculations!A114</f>
        <v/>
      </c>
      <c r="B117" s="84"/>
      <c r="C117" s="150" t="str">
        <f>IF(A117="","",Calculations!I114*Calculations!D114)</f>
        <v/>
      </c>
      <c r="D117" s="151" t="str">
        <f>IF(OR(C117="",ISERROR($H$5)),"",IF($H$5&gt;0.7,$H$6*C117,C117))</f>
        <v/>
      </c>
      <c r="E117" s="84"/>
      <c r="F117" s="84"/>
      <c r="G117" s="84"/>
      <c r="H117" s="84"/>
      <c r="I117" s="84"/>
    </row>
    <row r="118" spans="1:9" x14ac:dyDescent="0.35">
      <c r="A118" s="84" t="str">
        <f>Calculations!A115</f>
        <v/>
      </c>
      <c r="B118" s="84"/>
      <c r="C118" s="150" t="str">
        <f>IF(A118="","",Calculations!I115*Calculations!D115)</f>
        <v/>
      </c>
      <c r="D118" s="151" t="str">
        <f>IF(OR(C118="",ISERROR($H$5)),"",IF($H$5&gt;0.7,$H$6*C118,C118))</f>
        <v/>
      </c>
      <c r="E118" s="84"/>
      <c r="F118" s="84"/>
      <c r="G118" s="84"/>
      <c r="H118" s="84"/>
      <c r="I118" s="84"/>
    </row>
    <row r="119" spans="1:9" x14ac:dyDescent="0.35">
      <c r="A119" s="84" t="str">
        <f>Calculations!A116</f>
        <v/>
      </c>
      <c r="B119" s="84"/>
      <c r="C119" s="150" t="str">
        <f>IF(A119="","",Calculations!I116*Calculations!D116)</f>
        <v/>
      </c>
      <c r="D119" s="151" t="str">
        <f>IF(OR(C119="",ISERROR($H$5)),"",IF($H$5&gt;0.7,$H$6*C119,C119))</f>
        <v/>
      </c>
      <c r="E119" s="84"/>
      <c r="F119" s="84"/>
      <c r="G119" s="84"/>
      <c r="H119" s="84"/>
      <c r="I119" s="84"/>
    </row>
    <row r="120" spans="1:9" x14ac:dyDescent="0.35">
      <c r="A120" s="84" t="str">
        <f>Calculations!A117</f>
        <v/>
      </c>
      <c r="B120" s="84"/>
      <c r="C120" s="150" t="str">
        <f>IF(A120="","",Calculations!I117*Calculations!D117)</f>
        <v/>
      </c>
      <c r="D120" s="151" t="str">
        <f>IF(OR(C120="",ISERROR($H$5)),"",IF($H$5&gt;0.7,$H$6*C120,C120))</f>
        <v/>
      </c>
      <c r="E120" s="84"/>
      <c r="F120" s="84"/>
      <c r="G120" s="84"/>
      <c r="H120" s="84"/>
      <c r="I120" s="84"/>
    </row>
    <row r="121" spans="1:9" ht="5.15" customHeight="1" x14ac:dyDescent="0.35">
      <c r="A121" s="84"/>
      <c r="B121" s="84"/>
      <c r="C121" s="84"/>
      <c r="D121" s="151"/>
      <c r="E121" s="84"/>
      <c r="F121" s="84"/>
      <c r="G121" s="84"/>
      <c r="H121" s="84"/>
      <c r="I121" s="84"/>
    </row>
    <row r="122" spans="1:9" ht="5.15" customHeight="1" x14ac:dyDescent="0.35">
      <c r="A122" s="84"/>
      <c r="B122" s="84"/>
      <c r="C122" s="84"/>
      <c r="D122" s="151"/>
      <c r="E122" s="84"/>
      <c r="F122" s="84"/>
      <c r="G122" s="84"/>
      <c r="H122" s="84"/>
      <c r="I122" s="84"/>
    </row>
    <row r="123" spans="1:9" ht="5.15" customHeight="1" x14ac:dyDescent="0.35">
      <c r="A123" s="84"/>
      <c r="B123" s="84"/>
      <c r="C123" s="84"/>
      <c r="D123" s="151"/>
      <c r="E123" s="84"/>
      <c r="F123" s="84"/>
      <c r="G123" s="84"/>
      <c r="H123" s="84"/>
      <c r="I123" s="84"/>
    </row>
    <row r="124" spans="1:9" ht="5.15" customHeight="1" x14ac:dyDescent="0.35">
      <c r="A124" s="84"/>
      <c r="B124" s="84"/>
      <c r="C124" s="84"/>
      <c r="D124" s="151"/>
      <c r="E124" s="84"/>
      <c r="F124" s="84"/>
      <c r="G124" s="84"/>
      <c r="H124" s="84"/>
      <c r="I124" s="84"/>
    </row>
    <row r="125" spans="1:9" x14ac:dyDescent="0.35">
      <c r="A125" s="84" t="str">
        <f>Calculations!A122</f>
        <v/>
      </c>
      <c r="B125" s="84"/>
      <c r="C125" s="150" t="str">
        <f>IF(A125="","",Calculations!I122*Calculations!D122)</f>
        <v/>
      </c>
      <c r="D125" s="151" t="str">
        <f>IF(OR(C125="",ISERROR($H$5)),"",IF($H$5&gt;0.7,$H$6*C125,C125))</f>
        <v/>
      </c>
      <c r="E125" s="84"/>
      <c r="F125" s="84"/>
      <c r="G125" s="84"/>
      <c r="H125" s="84"/>
      <c r="I125" s="84"/>
    </row>
    <row r="126" spans="1:9" x14ac:dyDescent="0.35">
      <c r="A126" s="84" t="str">
        <f>Calculations!A123</f>
        <v/>
      </c>
      <c r="B126" s="84"/>
      <c r="C126" s="150" t="str">
        <f>IF(A126="","",Calculations!I123*Calculations!D123)</f>
        <v/>
      </c>
      <c r="D126" s="151" t="str">
        <f>IF(OR(C126="",ISERROR($H$5)),"",IF($H$5&gt;0.7,$H$6*C126,C126))</f>
        <v/>
      </c>
      <c r="E126" s="84"/>
      <c r="F126" s="84"/>
      <c r="G126" s="84"/>
      <c r="H126" s="84"/>
      <c r="I126" s="84"/>
    </row>
    <row r="127" spans="1:9" x14ac:dyDescent="0.35">
      <c r="A127" s="84" t="str">
        <f>Calculations!A124</f>
        <v/>
      </c>
      <c r="B127" s="84"/>
      <c r="C127" s="150" t="str">
        <f>IF(A127="","",Calculations!I124*Calculations!D124)</f>
        <v/>
      </c>
      <c r="D127" s="151" t="str">
        <f>IF(OR(C127="",ISERROR($H$5)),"",IF($H$5&gt;0.7,$H$6*C127,C127))</f>
        <v/>
      </c>
      <c r="E127" s="84"/>
      <c r="F127" s="84"/>
      <c r="G127" s="84"/>
      <c r="H127" s="84"/>
      <c r="I127" s="84"/>
    </row>
    <row r="128" spans="1:9" x14ac:dyDescent="0.35">
      <c r="A128" s="84" t="str">
        <f>Calculations!A125</f>
        <v/>
      </c>
      <c r="B128" s="84"/>
      <c r="C128" s="150" t="str">
        <f>IF(A128="","",Calculations!I125*Calculations!D125)</f>
        <v/>
      </c>
      <c r="D128" s="151" t="str">
        <f>IF(OR(C128="",ISERROR($H$5)),"",IF($H$5&gt;0.7,$H$6*C128,C128))</f>
        <v/>
      </c>
      <c r="E128" s="84"/>
      <c r="F128" s="84"/>
      <c r="G128" s="84"/>
      <c r="H128" s="84"/>
      <c r="I128" s="84"/>
    </row>
    <row r="129" spans="1:9" ht="5.15" customHeight="1" x14ac:dyDescent="0.35">
      <c r="A129" s="84"/>
      <c r="B129" s="84"/>
      <c r="C129" s="84"/>
      <c r="D129" s="151"/>
      <c r="E129" s="84"/>
      <c r="F129" s="84"/>
      <c r="G129" s="84"/>
      <c r="H129" s="84"/>
      <c r="I129" s="84"/>
    </row>
    <row r="130" spans="1:9" ht="5.15" customHeight="1" x14ac:dyDescent="0.35">
      <c r="A130" s="84"/>
      <c r="B130" s="84"/>
      <c r="C130" s="84"/>
      <c r="D130" s="151"/>
      <c r="E130" s="84"/>
      <c r="F130" s="84"/>
      <c r="G130" s="84"/>
      <c r="H130" s="84"/>
      <c r="I130" s="84"/>
    </row>
    <row r="131" spans="1:9" ht="5.15" customHeight="1" x14ac:dyDescent="0.35">
      <c r="A131" s="84"/>
      <c r="B131" s="84"/>
      <c r="C131" s="84"/>
      <c r="D131" s="151"/>
      <c r="E131" s="84"/>
      <c r="F131" s="84"/>
      <c r="G131" s="84"/>
      <c r="H131" s="84"/>
      <c r="I131" s="84"/>
    </row>
    <row r="132" spans="1:9" ht="5.15" customHeight="1" x14ac:dyDescent="0.35">
      <c r="A132" s="84"/>
      <c r="B132" s="84"/>
      <c r="C132" s="84"/>
      <c r="D132" s="151"/>
      <c r="E132" s="84"/>
      <c r="F132" s="84"/>
      <c r="G132" s="84"/>
      <c r="H132" s="84"/>
      <c r="I132" s="84"/>
    </row>
    <row r="133" spans="1:9" x14ac:dyDescent="0.35">
      <c r="A133" s="84" t="str">
        <f>Calculations!A130</f>
        <v/>
      </c>
      <c r="B133" s="84"/>
      <c r="C133" s="150" t="str">
        <f>IF(A133="","",Calculations!I130*Calculations!D130)</f>
        <v/>
      </c>
      <c r="D133" s="151" t="str">
        <f>IF(OR(C133="",ISERROR($H$5)),"",IF($H$5&gt;0.7,$H$6*C133,C133))</f>
        <v/>
      </c>
      <c r="E133" s="84"/>
      <c r="F133" s="84"/>
      <c r="G133" s="84"/>
      <c r="H133" s="84"/>
      <c r="I133" s="84"/>
    </row>
    <row r="134" spans="1:9" x14ac:dyDescent="0.35">
      <c r="A134" s="84" t="str">
        <f>Calculations!A131</f>
        <v/>
      </c>
      <c r="C134" s="150" t="str">
        <f>IF(A134="","",Calculations!I131*Calculations!D131)</f>
        <v/>
      </c>
      <c r="D134" s="151" t="str">
        <f>IF(OR(C134="",ISERROR($H$5)),"",IF($H$5&gt;0.7,$H$6*C134,C134))</f>
        <v/>
      </c>
      <c r="E134" s="84"/>
      <c r="F134" s="84"/>
      <c r="G134" s="84"/>
      <c r="H134" s="84"/>
      <c r="I134" s="84"/>
    </row>
    <row r="135" spans="1:9" x14ac:dyDescent="0.35">
      <c r="A135" s="84" t="str">
        <f>Calculations!A132</f>
        <v/>
      </c>
      <c r="C135" s="150" t="str">
        <f>IF(A135="","",Calculations!I132*Calculations!D132)</f>
        <v/>
      </c>
      <c r="D135" s="151" t="str">
        <f>IF(OR(C135="",ISERROR($H$5)),"",IF($H$5&gt;0.7,$H$6*C135,C135))</f>
        <v/>
      </c>
      <c r="E135" s="84"/>
      <c r="F135" s="84"/>
      <c r="G135" s="84"/>
      <c r="H135" s="84"/>
      <c r="I135" s="84"/>
    </row>
    <row r="136" spans="1:9" x14ac:dyDescent="0.35">
      <c r="A136" s="84" t="str">
        <f>Calculations!A133</f>
        <v/>
      </c>
      <c r="C136" s="150" t="str">
        <f>IF(A136="","",Calculations!I133*Calculations!D133)</f>
        <v/>
      </c>
      <c r="D136" s="151" t="str">
        <f>IF(OR(C136="",ISERROR($H$5)),"",IF($H$5&gt;0.7,$H$6*C136,C136))</f>
        <v/>
      </c>
      <c r="E136" s="84"/>
      <c r="F136" s="84"/>
      <c r="G136" s="84"/>
      <c r="H136" s="84"/>
      <c r="I136" s="84"/>
    </row>
    <row r="137" spans="1:9" ht="5.15" customHeight="1" x14ac:dyDescent="0.35">
      <c r="A137" s="84"/>
      <c r="C137" s="84"/>
      <c r="D137" s="84"/>
      <c r="E137" s="84"/>
      <c r="F137" s="84"/>
      <c r="G137" s="84"/>
      <c r="H137" s="84"/>
      <c r="I137" s="84"/>
    </row>
    <row r="138" spans="1:9" ht="5.15" customHeight="1" x14ac:dyDescent="0.35">
      <c r="A138" s="84"/>
      <c r="C138" s="84"/>
      <c r="D138" s="84"/>
      <c r="E138" s="84"/>
      <c r="F138" s="84"/>
      <c r="G138" s="84"/>
      <c r="H138" s="84"/>
      <c r="I138" s="84"/>
    </row>
    <row r="139" spans="1:9" ht="5.15" customHeight="1" x14ac:dyDescent="0.35"/>
    <row r="140" spans="1:9" ht="5.15" customHeight="1" x14ac:dyDescent="0.35"/>
    <row r="141" spans="1:9" x14ac:dyDescent="0.35">
      <c r="A141" t="str">
        <f>Calculations!A138</f>
        <v/>
      </c>
      <c r="C141" s="150" t="str">
        <f>IF(A141="","",Calculations!I138*Calculations!D138)</f>
        <v/>
      </c>
      <c r="D141" s="151" t="str">
        <f>IF(OR(C141="",ISERROR($H$5)),"",IF($H$5&gt;0.7,$H$6*C141,C141))</f>
        <v/>
      </c>
    </row>
    <row r="142" spans="1:9" x14ac:dyDescent="0.35">
      <c r="A142" t="str">
        <f>Calculations!A139</f>
        <v/>
      </c>
      <c r="C142" s="150" t="str">
        <f>IF(A142="","",Calculations!I139*Calculations!D139)</f>
        <v/>
      </c>
      <c r="D142" s="151" t="str">
        <f>IF(OR(C142="",ISERROR($H$5)),"",IF($H$5&gt;0.7,$H$6*C142,C142))</f>
        <v/>
      </c>
    </row>
    <row r="143" spans="1:9" x14ac:dyDescent="0.35">
      <c r="A143" t="str">
        <f>Calculations!A140</f>
        <v/>
      </c>
      <c r="C143" s="150" t="str">
        <f>IF(A143="","",Calculations!I140*Calculations!D140)</f>
        <v/>
      </c>
      <c r="D143" s="151" t="str">
        <f>IF(OR(C143="",ISERROR($H$5)),"",IF($H$5&gt;0.7,$H$6*C143,C143))</f>
        <v/>
      </c>
    </row>
    <row r="144" spans="1:9" x14ac:dyDescent="0.35">
      <c r="A144" t="str">
        <f>Calculations!A141</f>
        <v/>
      </c>
      <c r="C144" s="150" t="str">
        <f>IF(A144="","",Calculations!I141*Calculations!D141)</f>
        <v/>
      </c>
      <c r="D144" s="151" t="str">
        <f>IF(OR(C144="",ISERROR($H$5)),"",IF($H$5&gt;0.7,$H$6*C144,C144))</f>
        <v/>
      </c>
    </row>
    <row r="145" spans="1:4" ht="5.15" customHeight="1" x14ac:dyDescent="0.35">
      <c r="C145" s="150"/>
      <c r="D145" s="151"/>
    </row>
    <row r="146" spans="1:4" ht="5.15" customHeight="1" x14ac:dyDescent="0.35"/>
    <row r="147" spans="1:4" ht="5.15" customHeight="1" x14ac:dyDescent="0.35"/>
    <row r="148" spans="1:4" ht="5.15" customHeight="1" x14ac:dyDescent="0.35"/>
    <row r="149" spans="1:4" x14ac:dyDescent="0.35">
      <c r="A149" t="str">
        <f>Calculations!A146</f>
        <v/>
      </c>
      <c r="C149" s="150" t="str">
        <f>IF(A149="","",Calculations!I146*Calculations!D146)</f>
        <v/>
      </c>
      <c r="D149" s="151" t="str">
        <f>IF(OR(C149="",ISERROR($H$5)),"",IF($H$5&gt;0.7,$H$6*C149,C149))</f>
        <v/>
      </c>
    </row>
    <row r="150" spans="1:4" x14ac:dyDescent="0.35">
      <c r="A150" t="str">
        <f>Calculations!A147</f>
        <v/>
      </c>
      <c r="C150" s="150" t="str">
        <f>IF(A150="","",Calculations!I147*Calculations!D147)</f>
        <v/>
      </c>
      <c r="D150" s="151" t="str">
        <f>IF(OR(C150="",ISERROR($H$5)),"",IF($H$5&gt;0.7,$H$6*C150,C150))</f>
        <v/>
      </c>
    </row>
    <row r="151" spans="1:4" x14ac:dyDescent="0.35">
      <c r="A151" t="str">
        <f>Calculations!A148</f>
        <v/>
      </c>
      <c r="C151" s="150" t="str">
        <f>IF(A151="","",Calculations!I148*Calculations!D148)</f>
        <v/>
      </c>
      <c r="D151" s="151" t="str">
        <f>IF(OR(C151="",ISERROR($H$5)),"",IF($H$5&gt;0.7,$H$6*C151,C151))</f>
        <v/>
      </c>
    </row>
    <row r="152" spans="1:4" x14ac:dyDescent="0.35">
      <c r="A152" t="str">
        <f>Calculations!A149</f>
        <v/>
      </c>
      <c r="C152" s="150" t="str">
        <f>IF(A152="","",Calculations!I149*Calculations!D149)</f>
        <v/>
      </c>
      <c r="D152" s="151" t="str">
        <f>IF(OR(C152="",ISERROR($H$5)),"",IF($H$5&gt;0.7,$H$6*C152,C152))</f>
        <v/>
      </c>
    </row>
    <row r="153" spans="1:4" ht="3" customHeight="1" x14ac:dyDescent="0.35"/>
    <row r="154" spans="1:4" ht="3" customHeight="1" x14ac:dyDescent="0.35"/>
    <row r="155" spans="1:4" ht="3" customHeight="1" x14ac:dyDescent="0.35"/>
    <row r="156" spans="1:4" ht="3" customHeight="1" x14ac:dyDescent="0.35"/>
    <row r="157" spans="1:4" x14ac:dyDescent="0.35">
      <c r="A157" t="str">
        <f>Calculations!A154</f>
        <v/>
      </c>
      <c r="C157" s="150" t="str">
        <f>IF(A157="","",Calculations!I154*Calculations!D154)</f>
        <v/>
      </c>
      <c r="D157" s="151" t="str">
        <f>IF(OR(C157="",ISERROR($H$5)),"",IF($H$5&gt;0.7,$H$6*C157,C157))</f>
        <v/>
      </c>
    </row>
    <row r="158" spans="1:4" x14ac:dyDescent="0.35">
      <c r="A158" t="str">
        <f>Calculations!A155</f>
        <v/>
      </c>
      <c r="C158" s="150" t="str">
        <f>IF(A158="","",Calculations!I155*Calculations!D155)</f>
        <v/>
      </c>
      <c r="D158" s="151" t="str">
        <f>IF(OR(C158="",ISERROR($H$5)),"",IF($H$5&gt;0.7,$H$6*C158,C158))</f>
        <v/>
      </c>
    </row>
    <row r="159" spans="1:4" x14ac:dyDescent="0.35">
      <c r="A159" t="str">
        <f>Calculations!A156</f>
        <v/>
      </c>
      <c r="C159" s="150" t="str">
        <f>IF(A159="","",Calculations!I156*Calculations!D156)</f>
        <v/>
      </c>
      <c r="D159" s="151" t="str">
        <f>IF(OR(C159="",ISERROR($H$5)),"",IF($H$5&gt;0.7,$H$6*C159,C159))</f>
        <v/>
      </c>
    </row>
    <row r="160" spans="1:4" x14ac:dyDescent="0.35">
      <c r="A160" t="str">
        <f>Calculations!A157</f>
        <v/>
      </c>
      <c r="C160" s="150" t="str">
        <f>IF(A160="","",Calculations!I157*Calculations!D157)</f>
        <v/>
      </c>
      <c r="D160" s="151" t="str">
        <f>IF(OR(C160="",ISERROR($H$5)),"",IF($H$5&gt;0.7,$H$6*C160,C160))</f>
        <v/>
      </c>
    </row>
    <row r="161" spans="1:4" ht="3" customHeight="1" x14ac:dyDescent="0.35">
      <c r="C161" s="150"/>
      <c r="D161" s="151"/>
    </row>
    <row r="162" spans="1:4" ht="2.5" customHeight="1" x14ac:dyDescent="0.35">
      <c r="C162" s="150"/>
      <c r="D162" s="151"/>
    </row>
    <row r="163" spans="1:4" ht="3" customHeight="1" x14ac:dyDescent="0.35">
      <c r="C163" s="150"/>
      <c r="D163" s="151"/>
    </row>
    <row r="164" spans="1:4" ht="1.5" customHeight="1" x14ac:dyDescent="0.35">
      <c r="C164" s="150"/>
      <c r="D164" s="151"/>
    </row>
    <row r="165" spans="1:4" x14ac:dyDescent="0.35">
      <c r="A165" t="str">
        <f>Calculations!A162</f>
        <v/>
      </c>
      <c r="C165" s="150" t="str">
        <f>IF(A165="","",Calculations!I162*Calculations!D162)</f>
        <v/>
      </c>
      <c r="D165" s="151" t="str">
        <f t="shared" ref="D165:D176" si="0">IF(OR(C165="",ISERROR($H$5)),"",IF($H$5&gt;0.7,$H$6*C165,C165))</f>
        <v/>
      </c>
    </row>
    <row r="166" spans="1:4" x14ac:dyDescent="0.35">
      <c r="A166" t="str">
        <f>Calculations!A163</f>
        <v/>
      </c>
      <c r="C166" s="150" t="str">
        <f>IF(A166="","",Calculations!I163*Calculations!D163)</f>
        <v/>
      </c>
      <c r="D166" s="151" t="str">
        <f t="shared" si="0"/>
        <v/>
      </c>
    </row>
    <row r="167" spans="1:4" x14ac:dyDescent="0.35">
      <c r="A167" t="str">
        <f>Calculations!A164</f>
        <v/>
      </c>
      <c r="C167" s="150" t="str">
        <f>IF(A167="","",Calculations!I164*Calculations!D164)</f>
        <v/>
      </c>
      <c r="D167" s="151" t="str">
        <f t="shared" si="0"/>
        <v/>
      </c>
    </row>
    <row r="168" spans="1:4" x14ac:dyDescent="0.35">
      <c r="A168" t="str">
        <f>Calculations!A165</f>
        <v/>
      </c>
      <c r="C168" s="150" t="str">
        <f>IF(A168="","",Calculations!I165*Calculations!D165)</f>
        <v/>
      </c>
      <c r="D168" s="151" t="str">
        <f t="shared" si="0"/>
        <v/>
      </c>
    </row>
    <row r="169" spans="1:4" ht="3" customHeight="1" x14ac:dyDescent="0.35">
      <c r="C169" s="150"/>
      <c r="D169" s="151"/>
    </row>
    <row r="170" spans="1:4" ht="2.5" customHeight="1" x14ac:dyDescent="0.35">
      <c r="C170" s="150"/>
      <c r="D170" s="151"/>
    </row>
    <row r="171" spans="1:4" ht="2.5" customHeight="1" x14ac:dyDescent="0.35">
      <c r="C171" s="150"/>
      <c r="D171" s="151"/>
    </row>
    <row r="172" spans="1:4" ht="2.5" customHeight="1" x14ac:dyDescent="0.35">
      <c r="C172" s="150"/>
      <c r="D172" s="151"/>
    </row>
    <row r="173" spans="1:4" x14ac:dyDescent="0.35">
      <c r="A173" t="str">
        <f>Calculations!A170</f>
        <v/>
      </c>
      <c r="C173" s="150" t="str">
        <f>IF(A173="","",Calculations!I170*Calculations!D170)</f>
        <v/>
      </c>
      <c r="D173" s="151" t="str">
        <f t="shared" si="0"/>
        <v/>
      </c>
    </row>
    <row r="174" spans="1:4" x14ac:dyDescent="0.35">
      <c r="A174" t="str">
        <f>Calculations!A171</f>
        <v/>
      </c>
      <c r="C174" s="150" t="str">
        <f>IF(A174="","",Calculations!I171*Calculations!D171)</f>
        <v/>
      </c>
      <c r="D174" s="151" t="str">
        <f t="shared" si="0"/>
        <v/>
      </c>
    </row>
    <row r="175" spans="1:4" x14ac:dyDescent="0.35">
      <c r="A175" t="str">
        <f>Calculations!A172</f>
        <v/>
      </c>
      <c r="C175" s="150" t="str">
        <f>IF(A175="","",Calculations!I172*Calculations!D172)</f>
        <v/>
      </c>
      <c r="D175" s="151" t="str">
        <f t="shared" si="0"/>
        <v/>
      </c>
    </row>
    <row r="176" spans="1:4" x14ac:dyDescent="0.35">
      <c r="A176" t="str">
        <f>Calculations!A173</f>
        <v/>
      </c>
      <c r="C176" s="150" t="str">
        <f>IF(A176="","",Calculations!I173*Calculations!D173)</f>
        <v/>
      </c>
      <c r="D176" s="151" t="str">
        <f t="shared" si="0"/>
        <v/>
      </c>
    </row>
    <row r="177" spans="1:4" ht="2.5" customHeight="1" x14ac:dyDescent="0.35"/>
    <row r="178" spans="1:4" ht="2.5" customHeight="1" x14ac:dyDescent="0.35"/>
    <row r="179" spans="1:4" ht="1.5" customHeight="1" x14ac:dyDescent="0.35"/>
    <row r="180" spans="1:4" ht="1.5" customHeight="1" x14ac:dyDescent="0.35"/>
    <row r="181" spans="1:4" x14ac:dyDescent="0.35">
      <c r="A181" t="str">
        <f>Calculations!A178</f>
        <v/>
      </c>
      <c r="C181" s="150" t="str">
        <f>IF(A181="","",Calculations!I178*Calculations!D178)</f>
        <v/>
      </c>
      <c r="D181" s="151" t="str">
        <f>IF(OR(C181="",ISERROR($H$5)),"",IF($H$5&gt;0.7,$H$6*C181,C181))</f>
        <v/>
      </c>
    </row>
    <row r="182" spans="1:4" x14ac:dyDescent="0.35">
      <c r="A182" t="str">
        <f>Calculations!A179</f>
        <v/>
      </c>
      <c r="C182" s="150" t="str">
        <f>IF(A182="","",Calculations!I179*Calculations!D179)</f>
        <v/>
      </c>
      <c r="D182" s="151" t="str">
        <f>IF(OR(C182="",ISERROR($H$5)),"",IF($H$5&gt;0.7,$H$6*C182,C182))</f>
        <v/>
      </c>
    </row>
    <row r="183" spans="1:4" x14ac:dyDescent="0.35">
      <c r="A183" t="str">
        <f>Calculations!A180</f>
        <v/>
      </c>
      <c r="C183" s="150" t="str">
        <f>IF(A183="","",Calculations!I180*Calculations!D180)</f>
        <v/>
      </c>
      <c r="D183" s="151" t="str">
        <f>IF(OR(C183="",ISERROR($H$5)),"",IF($H$5&gt;0.7,$H$6*C183,C183))</f>
        <v/>
      </c>
    </row>
    <row r="184" spans="1:4" x14ac:dyDescent="0.35">
      <c r="A184" t="str">
        <f>Calculations!A181</f>
        <v/>
      </c>
      <c r="C184" s="150" t="str">
        <f>IF(A184="","",Calculations!I181*Calculations!D181)</f>
        <v/>
      </c>
      <c r="D184" s="151" t="str">
        <f>IF(OR(C184="",ISERROR($H$5)),"",IF($H$5&gt;0.7,$H$6*C184,C184))</f>
        <v/>
      </c>
    </row>
    <row r="189" spans="1:4" x14ac:dyDescent="0.35">
      <c r="A189" t="str">
        <f>Calculations!A186</f>
        <v/>
      </c>
      <c r="C189" s="150" t="str">
        <f>IF(A189="","",Calculations!I186*Calculations!D186)</f>
        <v/>
      </c>
      <c r="D189" s="151" t="str">
        <f>IF(OR(C189="",ISERROR($H$5)),"",IF($H$5&gt;0.7,$H$6*C189,C189))</f>
        <v/>
      </c>
    </row>
    <row r="190" spans="1:4" x14ac:dyDescent="0.35">
      <c r="A190" t="str">
        <f>Calculations!A187</f>
        <v/>
      </c>
      <c r="C190" s="150" t="str">
        <f>IF(A190="","",Calculations!I187*Calculations!D187)</f>
        <v/>
      </c>
      <c r="D190" s="151" t="str">
        <f>IF(OR(C190="",ISERROR($H$5)),"",IF($H$5&gt;0.7,$H$6*C190,C190))</f>
        <v/>
      </c>
    </row>
    <row r="191" spans="1:4" x14ac:dyDescent="0.35">
      <c r="A191" t="str">
        <f>Calculations!A188</f>
        <v/>
      </c>
      <c r="C191" s="150" t="str">
        <f>IF(A191="","",Calculations!I188*Calculations!D188)</f>
        <v/>
      </c>
      <c r="D191" s="151" t="str">
        <f>IF(OR(C191="",ISERROR($H$5)),"",IF($H$5&gt;0.7,$H$6*C191,C191))</f>
        <v/>
      </c>
    </row>
    <row r="192" spans="1:4" x14ac:dyDescent="0.35">
      <c r="A192" t="str">
        <f>Calculations!A189</f>
        <v/>
      </c>
      <c r="C192" s="150" t="str">
        <f>IF(A192="","",Calculations!I189*Calculations!D189)</f>
        <v/>
      </c>
      <c r="D192" s="151" t="str">
        <f>IF(OR(C192="",ISERROR($H$5)),"",IF($H$5&gt;0.7,$H$6*C192,C192))</f>
        <v/>
      </c>
    </row>
  </sheetData>
  <sheetProtection selectLockedCells="1"/>
  <conditionalFormatting sqref="A1">
    <cfRule type="expression" dxfId="13" priority="144">
      <formula>$A$1=1109</formula>
    </cfRule>
  </conditionalFormatting>
  <conditionalFormatting sqref="A13:D16">
    <cfRule type="expression" dxfId="12" priority="78" stopIfTrue="1">
      <formula>$A$1=1109</formula>
    </cfRule>
  </conditionalFormatting>
  <conditionalFormatting sqref="C4">
    <cfRule type="expression" dxfId="11" priority="108" stopIfTrue="1">
      <formula>$A$1=1109</formula>
    </cfRule>
  </conditionalFormatting>
  <conditionalFormatting sqref="C141:D145">
    <cfRule type="expression" dxfId="10" priority="13" stopIfTrue="1">
      <formula>$A$1=1109</formula>
    </cfRule>
  </conditionalFormatting>
  <conditionalFormatting sqref="C149:D152">
    <cfRule type="expression" dxfId="9" priority="6" stopIfTrue="1">
      <formula>$A$1=1109</formula>
    </cfRule>
  </conditionalFormatting>
  <conditionalFormatting sqref="C157:D176 C181:D184 C189:D192">
    <cfRule type="expression" dxfId="8" priority="1" stopIfTrue="1">
      <formula>$A$1=1109</formula>
    </cfRule>
  </conditionalFormatting>
  <conditionalFormatting sqref="C17:H136">
    <cfRule type="expression" dxfId="7" priority="18" stopIfTrue="1">
      <formula>$A$1=1109</formula>
    </cfRule>
  </conditionalFormatting>
  <conditionalFormatting sqref="F4:F5 A3:H3 A4:D5 B13:B131 A17:A136">
    <cfRule type="expression" dxfId="6" priority="115" stopIfTrue="1">
      <formula>$A$1=1109</formula>
    </cfRule>
  </conditionalFormatting>
  <conditionalFormatting sqref="F5">
    <cfRule type="expression" dxfId="5" priority="105" stopIfTrue="1">
      <formula>$A$1=1109</formula>
    </cfRule>
  </conditionalFormatting>
  <conditionalFormatting sqref="F8 F14">
    <cfRule type="expression" dxfId="4" priority="100" stopIfTrue="1">
      <formula>$A$1=1109</formula>
    </cfRule>
  </conditionalFormatting>
  <conditionalFormatting sqref="F7:H8 E13:H16 G6 A6:E8 A9:H12">
    <cfRule type="expression" dxfId="3" priority="106" stopIfTrue="1">
      <formula>$A$1=1109</formula>
    </cfRule>
  </conditionalFormatting>
  <conditionalFormatting sqref="H4:H6">
    <cfRule type="expression" dxfId="2" priority="99" stopIfTrue="1">
      <formula>$A$1=1109</formula>
    </cfRule>
  </conditionalFormatting>
  <conditionalFormatting sqref="J5">
    <cfRule type="expression" dxfId="1" priority="11" stopIfTrue="1">
      <formula>$A$1=1109</formula>
    </cfRule>
  </conditionalFormatting>
  <pageMargins left="0.7" right="0.7" top="0.75" bottom="0.75" header="0.3" footer="0.3"/>
  <pageSetup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IV461"/>
  <sheetViews>
    <sheetView showGridLines="0" zoomScale="80" zoomScaleNormal="80" zoomScaleSheetLayoutView="80" workbookViewId="0">
      <selection activeCell="G15" sqref="G15"/>
    </sheetView>
  </sheetViews>
  <sheetFormatPr defaultColWidth="0" defaultRowHeight="14.5" x14ac:dyDescent="0.35"/>
  <cols>
    <col min="1" max="1" width="3.54296875" style="25" customWidth="1"/>
    <col min="2" max="2" width="22.1796875" style="25" customWidth="1"/>
    <col min="3" max="3" width="40.453125" style="25" customWidth="1"/>
    <col min="4" max="4" width="10.453125" style="25" customWidth="1"/>
    <col min="5" max="5" width="8.81640625" style="25" customWidth="1"/>
    <col min="6" max="6" width="6.54296875" style="25" bestFit="1" customWidth="1"/>
    <col min="7" max="7" width="5.54296875" style="25" customWidth="1"/>
    <col min="8" max="8" width="3" style="25" customWidth="1"/>
    <col min="9" max="9" width="8.81640625" style="25" customWidth="1"/>
    <col min="10" max="10" width="10.453125" style="25" customWidth="1"/>
    <col min="11" max="11" width="7.453125" style="25" customWidth="1"/>
    <col min="12" max="12" width="5.54296875" style="25" customWidth="1"/>
    <col min="13" max="18" width="8.81640625" style="25" customWidth="1"/>
    <col min="19" max="19" width="3.54296875" style="25" customWidth="1"/>
    <col min="20" max="20" width="4.1796875" style="25" customWidth="1"/>
    <col min="21" max="16384" width="0" style="25" hidden="1"/>
  </cols>
  <sheetData>
    <row r="1" spans="1:256" ht="60" customHeight="1" x14ac:dyDescent="0.35">
      <c r="A1" s="363"/>
      <c r="B1" s="364" t="str">
        <f>Development!A9&amp;" Commercial Efficiency Program"</f>
        <v>2024 Commercial Efficiency Program</v>
      </c>
      <c r="C1" s="363"/>
      <c r="D1" s="363"/>
      <c r="E1" s="363"/>
      <c r="F1" s="363"/>
      <c r="G1" s="363"/>
      <c r="H1" s="363"/>
      <c r="I1" s="366"/>
      <c r="J1" s="366"/>
      <c r="K1" s="366"/>
      <c r="L1" s="366"/>
      <c r="M1" s="366"/>
      <c r="N1" s="366"/>
      <c r="O1" s="366"/>
      <c r="P1" s="366"/>
      <c r="Q1" s="366"/>
      <c r="R1" s="366"/>
      <c r="S1" s="366"/>
      <c r="T1" s="366"/>
    </row>
    <row r="2" spans="1:256" ht="60" customHeight="1" thickBot="1" x14ac:dyDescent="0.4">
      <c r="A2" s="370"/>
      <c r="B2" s="371" t="str">
        <f>Development!A2&amp;", "&amp;Development!A9&amp;" version - "&amp;Development!A7</f>
        <v>Outdoor Lighting, 2024 version - 1.0</v>
      </c>
      <c r="C2" s="370"/>
      <c r="D2" s="370"/>
      <c r="E2" s="370"/>
      <c r="F2" s="370"/>
      <c r="G2" s="370"/>
      <c r="H2" s="370"/>
      <c r="I2" s="372"/>
      <c r="J2" s="372"/>
      <c r="K2" s="372"/>
      <c r="L2" s="372"/>
      <c r="M2" s="372"/>
      <c r="N2" s="372"/>
      <c r="O2" s="372"/>
      <c r="P2" s="372"/>
      <c r="Q2" s="372"/>
      <c r="R2" s="372"/>
      <c r="S2" s="372"/>
      <c r="T2" s="372"/>
      <c r="U2" s="350"/>
      <c r="V2" s="350"/>
      <c r="W2" s="350"/>
      <c r="X2" s="350"/>
      <c r="Y2" s="350"/>
      <c r="Z2" s="350"/>
      <c r="AA2" s="350"/>
      <c r="AB2" s="350"/>
      <c r="AC2" s="350"/>
      <c r="AD2" s="350"/>
      <c r="AE2" s="350"/>
      <c r="AF2" s="350"/>
      <c r="AG2" s="350"/>
      <c r="AH2" s="350"/>
      <c r="AI2" s="350"/>
      <c r="AJ2" s="350"/>
      <c r="AK2" s="350"/>
      <c r="AL2" s="350"/>
      <c r="AM2" s="350"/>
      <c r="AN2" s="350"/>
      <c r="AO2" s="350"/>
      <c r="AP2" s="350"/>
      <c r="AQ2" s="350"/>
      <c r="AR2" s="350"/>
      <c r="AS2" s="350"/>
      <c r="AT2" s="350"/>
      <c r="AU2" s="350"/>
      <c r="AV2" s="350"/>
      <c r="AW2" s="350"/>
      <c r="AX2" s="350"/>
      <c r="AY2" s="350"/>
      <c r="AZ2" s="350"/>
      <c r="BA2" s="350"/>
      <c r="BB2" s="350"/>
      <c r="BC2" s="350"/>
      <c r="BD2" s="350"/>
      <c r="BE2" s="350"/>
      <c r="BF2" s="350"/>
      <c r="BG2" s="350"/>
      <c r="BH2" s="350"/>
      <c r="BI2" s="350"/>
      <c r="BJ2" s="350"/>
      <c r="BK2" s="350"/>
      <c r="BL2" s="350"/>
      <c r="BM2" s="350"/>
      <c r="BN2" s="350"/>
      <c r="BO2" s="350"/>
      <c r="BP2" s="350"/>
      <c r="BQ2" s="350"/>
      <c r="BR2" s="350"/>
      <c r="BS2" s="350"/>
      <c r="BT2" s="350"/>
      <c r="BU2" s="350"/>
      <c r="BV2" s="350"/>
      <c r="BW2" s="350"/>
      <c r="BX2" s="350"/>
      <c r="BY2" s="350"/>
      <c r="BZ2" s="350"/>
      <c r="CA2" s="350"/>
      <c r="CB2" s="350"/>
      <c r="CC2" s="350"/>
      <c r="CD2" s="350"/>
      <c r="CE2" s="350"/>
      <c r="CF2" s="350"/>
      <c r="CG2" s="350"/>
      <c r="CH2" s="350"/>
      <c r="CI2" s="350"/>
      <c r="CJ2" s="350"/>
      <c r="CK2" s="350"/>
      <c r="CL2" s="350"/>
      <c r="CM2" s="350"/>
      <c r="CN2" s="350"/>
      <c r="CO2" s="350"/>
      <c r="CP2" s="350"/>
      <c r="CQ2" s="350"/>
      <c r="CR2" s="350"/>
      <c r="CS2" s="350"/>
      <c r="CT2" s="350"/>
      <c r="CU2" s="350"/>
      <c r="CV2" s="350"/>
      <c r="CW2" s="350"/>
      <c r="CX2" s="350"/>
      <c r="CY2" s="350"/>
      <c r="CZ2" s="350"/>
      <c r="DA2" s="350"/>
      <c r="DB2" s="350"/>
      <c r="DC2" s="350"/>
      <c r="DD2" s="350"/>
      <c r="DE2" s="350"/>
      <c r="DF2" s="350"/>
      <c r="DG2" s="350"/>
      <c r="DH2" s="350"/>
      <c r="DI2" s="350"/>
      <c r="DJ2" s="350"/>
      <c r="DK2" s="350"/>
      <c r="DL2" s="350"/>
      <c r="DM2" s="350"/>
      <c r="DN2" s="350"/>
      <c r="DO2" s="350"/>
      <c r="DP2" s="350"/>
      <c r="DQ2" s="350"/>
      <c r="DR2" s="350"/>
      <c r="DS2" s="350"/>
      <c r="DT2" s="350"/>
      <c r="DU2" s="350"/>
      <c r="DV2" s="350"/>
      <c r="DW2" s="350"/>
      <c r="DX2" s="350"/>
      <c r="DY2" s="350"/>
      <c r="DZ2" s="350"/>
      <c r="EA2" s="350"/>
      <c r="EB2" s="350"/>
      <c r="EC2" s="350"/>
      <c r="ED2" s="350"/>
      <c r="EE2" s="350"/>
      <c r="EF2" s="350"/>
      <c r="EG2" s="350"/>
      <c r="EH2" s="350"/>
      <c r="EI2" s="350"/>
      <c r="EJ2" s="350"/>
      <c r="EK2" s="350"/>
      <c r="EL2" s="350"/>
      <c r="EM2" s="350"/>
      <c r="EN2" s="350"/>
      <c r="EO2" s="350"/>
      <c r="EP2" s="350"/>
      <c r="EQ2" s="350"/>
      <c r="ER2" s="350"/>
      <c r="ES2" s="350"/>
      <c r="ET2" s="350"/>
      <c r="EU2" s="350"/>
      <c r="EV2" s="350"/>
      <c r="EW2" s="350"/>
      <c r="EX2" s="350"/>
      <c r="EY2" s="350"/>
      <c r="EZ2" s="350"/>
      <c r="FA2" s="350"/>
      <c r="FB2" s="350"/>
      <c r="FC2" s="350"/>
      <c r="FD2" s="350"/>
      <c r="FE2" s="350"/>
      <c r="FF2" s="350"/>
      <c r="FG2" s="350"/>
      <c r="FH2" s="350"/>
      <c r="FI2" s="350"/>
      <c r="FJ2" s="350"/>
      <c r="FK2" s="350"/>
      <c r="FL2" s="350"/>
      <c r="FM2" s="350"/>
      <c r="FN2" s="350"/>
      <c r="FO2" s="350"/>
      <c r="FP2" s="350"/>
      <c r="FQ2" s="350"/>
      <c r="FR2" s="350"/>
      <c r="FS2" s="350"/>
      <c r="FT2" s="350"/>
      <c r="FU2" s="350"/>
      <c r="FV2" s="350"/>
      <c r="FW2" s="350"/>
      <c r="FX2" s="350"/>
      <c r="FY2" s="350"/>
      <c r="FZ2" s="350"/>
      <c r="GA2" s="350"/>
      <c r="GB2" s="350"/>
      <c r="GC2" s="350"/>
      <c r="GD2" s="350"/>
      <c r="GE2" s="350"/>
      <c r="GF2" s="350"/>
      <c r="GG2" s="350"/>
      <c r="GH2" s="350"/>
      <c r="GI2" s="350"/>
      <c r="GJ2" s="350"/>
      <c r="GK2" s="350"/>
      <c r="GL2" s="350"/>
      <c r="GM2" s="350"/>
      <c r="GN2" s="350"/>
      <c r="GO2" s="350"/>
      <c r="GP2" s="350"/>
      <c r="GQ2" s="350"/>
      <c r="GR2" s="350"/>
      <c r="GS2" s="350"/>
      <c r="GT2" s="350"/>
      <c r="GU2" s="350"/>
      <c r="GV2" s="350"/>
      <c r="GW2" s="350"/>
      <c r="GX2" s="350"/>
      <c r="GY2" s="350"/>
      <c r="GZ2" s="350"/>
      <c r="HA2" s="350"/>
      <c r="HB2" s="350"/>
      <c r="HC2" s="350"/>
      <c r="HD2" s="350"/>
      <c r="HE2" s="350"/>
      <c r="HF2" s="350"/>
      <c r="HG2" s="350"/>
      <c r="HH2" s="350"/>
      <c r="HI2" s="350"/>
      <c r="HJ2" s="350"/>
      <c r="HK2" s="350"/>
      <c r="HL2" s="350"/>
      <c r="HM2" s="350"/>
      <c r="HN2" s="350"/>
      <c r="HO2" s="350"/>
      <c r="HP2" s="350"/>
      <c r="HQ2" s="350"/>
      <c r="HR2" s="350"/>
      <c r="HS2" s="350"/>
      <c r="HT2" s="350"/>
      <c r="HU2" s="350"/>
      <c r="HV2" s="350"/>
      <c r="HW2" s="350"/>
      <c r="HX2" s="350"/>
      <c r="HY2" s="350"/>
      <c r="HZ2" s="350"/>
      <c r="IA2" s="350"/>
      <c r="IB2" s="350"/>
      <c r="IC2" s="350"/>
      <c r="ID2" s="350"/>
      <c r="IE2" s="350"/>
      <c r="IF2" s="350"/>
      <c r="IG2" s="350"/>
      <c r="IH2" s="350"/>
      <c r="II2" s="350"/>
      <c r="IJ2" s="350"/>
      <c r="IK2" s="350"/>
      <c r="IL2" s="350"/>
      <c r="IM2" s="350"/>
      <c r="IN2" s="350"/>
      <c r="IO2" s="350"/>
      <c r="IP2" s="350"/>
      <c r="IQ2" s="350"/>
      <c r="IR2" s="350"/>
      <c r="IS2" s="350"/>
      <c r="IT2" s="350"/>
      <c r="IU2" s="350"/>
    </row>
    <row r="3" spans="1:256" ht="18" customHeight="1" thickTop="1" x14ac:dyDescent="0.35">
      <c r="A3" s="30"/>
      <c r="B3" s="51" t="s">
        <v>535</v>
      </c>
      <c r="C3" s="462" t="s">
        <v>743</v>
      </c>
      <c r="D3" s="462"/>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c r="IU3" s="30"/>
      <c r="IV3" s="348"/>
    </row>
    <row r="4" spans="1:256" ht="23.5" customHeight="1" x14ac:dyDescent="0.35">
      <c r="B4" s="51" t="s">
        <v>240</v>
      </c>
      <c r="C4" s="463" t="str">
        <f>IF(Application!N40="","",Application!N40)</f>
        <v/>
      </c>
      <c r="D4" s="463"/>
      <c r="E4" s="50"/>
      <c r="F4" s="57"/>
      <c r="G4" s="57"/>
      <c r="H4" s="52"/>
      <c r="I4" s="53"/>
      <c r="J4" s="53"/>
      <c r="K4" s="53"/>
      <c r="L4" s="53"/>
      <c r="M4" s="53"/>
      <c r="N4" s="53"/>
      <c r="O4" s="50"/>
      <c r="P4" s="50"/>
      <c r="Q4" s="50"/>
      <c r="R4" s="50"/>
      <c r="S4" s="50"/>
      <c r="T4" s="50"/>
    </row>
    <row r="5" spans="1:256" ht="15.5" x14ac:dyDescent="0.35">
      <c r="B5" s="30"/>
      <c r="C5" s="42"/>
      <c r="D5" s="42"/>
      <c r="E5" s="54"/>
      <c r="F5" s="42"/>
      <c r="G5" s="54"/>
      <c r="H5" s="471" t="s">
        <v>71</v>
      </c>
      <c r="I5" s="472"/>
      <c r="J5" s="472"/>
      <c r="K5" s="472"/>
      <c r="L5" s="472"/>
      <c r="M5" s="472"/>
      <c r="N5" s="472"/>
      <c r="O5" s="472"/>
      <c r="P5" s="472"/>
      <c r="Q5" s="472"/>
      <c r="R5" s="472"/>
      <c r="S5" s="473"/>
    </row>
    <row r="6" spans="1:256" ht="25" customHeight="1" x14ac:dyDescent="0.35">
      <c r="B6" s="55" t="s">
        <v>86</v>
      </c>
      <c r="C6" s="463" t="str">
        <f>IF(Application!D10="","",Application!D10)</f>
        <v/>
      </c>
      <c r="D6" s="463"/>
      <c r="E6" s="72"/>
      <c r="F6" s="57"/>
      <c r="G6" s="56"/>
      <c r="H6" s="138"/>
      <c r="I6" s="30"/>
      <c r="J6" s="30"/>
      <c r="K6" s="30"/>
      <c r="L6" s="30"/>
      <c r="M6" s="30"/>
      <c r="N6" s="30"/>
      <c r="O6" s="30"/>
      <c r="P6" s="30"/>
      <c r="Q6" s="30"/>
      <c r="R6" s="30"/>
      <c r="S6" s="139"/>
    </row>
    <row r="7" spans="1:256" ht="25" customHeight="1" x14ac:dyDescent="0.35">
      <c r="B7" s="55" t="s">
        <v>72</v>
      </c>
      <c r="C7" s="464" t="str">
        <f>IF(Application!D12="","",Application!D12)</f>
        <v/>
      </c>
      <c r="D7" s="464"/>
      <c r="E7" s="72"/>
      <c r="F7" s="57"/>
      <c r="G7" s="56"/>
      <c r="H7" s="140"/>
      <c r="I7" s="30"/>
      <c r="J7" s="141" t="s">
        <v>417</v>
      </c>
      <c r="K7" s="378"/>
      <c r="L7" s="378"/>
      <c r="M7" s="378"/>
      <c r="N7" s="42"/>
      <c r="O7" s="141" t="s">
        <v>73</v>
      </c>
      <c r="P7" s="378"/>
      <c r="Q7" s="378"/>
      <c r="R7" s="378"/>
      <c r="S7" s="139"/>
    </row>
    <row r="8" spans="1:256" ht="25" customHeight="1" x14ac:dyDescent="0.35">
      <c r="B8" s="55" t="s">
        <v>76</v>
      </c>
      <c r="C8" s="464" t="str">
        <f>IF(Application!J12="","",Application!J12&amp;", "&amp;Application!M12)</f>
        <v/>
      </c>
      <c r="D8" s="464"/>
      <c r="E8" s="72"/>
      <c r="F8" s="57"/>
      <c r="G8" s="56"/>
      <c r="H8" s="140"/>
      <c r="I8" s="30"/>
      <c r="J8" s="30"/>
      <c r="K8" s="30"/>
      <c r="L8" s="30"/>
      <c r="M8" s="30"/>
      <c r="N8" s="30"/>
      <c r="O8" s="30"/>
      <c r="R8" s="30"/>
      <c r="S8" s="139"/>
    </row>
    <row r="9" spans="1:256" ht="25" customHeight="1" x14ac:dyDescent="0.35">
      <c r="B9" s="55" t="s">
        <v>74</v>
      </c>
      <c r="C9" s="464" t="str">
        <f>IF(Application!K6="","",Application!K6)</f>
        <v/>
      </c>
      <c r="D9" s="464"/>
      <c r="E9" s="72"/>
      <c r="F9" s="57"/>
      <c r="G9" s="56"/>
      <c r="H9" s="140"/>
      <c r="I9" s="30"/>
      <c r="J9" s="141" t="s">
        <v>418</v>
      </c>
      <c r="K9" s="378"/>
      <c r="L9" s="378"/>
      <c r="M9" s="378"/>
      <c r="N9" s="42"/>
      <c r="O9" s="141" t="s">
        <v>420</v>
      </c>
      <c r="P9" s="474"/>
      <c r="Q9" s="474"/>
      <c r="R9" s="474"/>
      <c r="S9" s="139"/>
    </row>
    <row r="10" spans="1:256" ht="25" customHeight="1" x14ac:dyDescent="0.35">
      <c r="B10" s="55" t="s">
        <v>75</v>
      </c>
      <c r="C10" s="463" t="str">
        <f>IF(Application!K10="","",Application!K10)</f>
        <v/>
      </c>
      <c r="D10" s="463"/>
      <c r="E10" s="72"/>
      <c r="F10" s="57"/>
      <c r="G10" s="56"/>
      <c r="H10" s="138"/>
      <c r="I10" s="30"/>
      <c r="J10" s="30"/>
      <c r="K10" s="30"/>
      <c r="L10" s="30"/>
      <c r="M10" s="30"/>
      <c r="N10" s="30"/>
      <c r="O10" s="30"/>
      <c r="R10" s="30"/>
      <c r="S10" s="139"/>
    </row>
    <row r="11" spans="1:256" ht="25" customHeight="1" x14ac:dyDescent="0.35">
      <c r="B11" s="55" t="s">
        <v>415</v>
      </c>
      <c r="C11" s="470" t="e">
        <f>IF(References!N2=0,"",INDEX(References!$O$3:$O$15,MATCH(References!N2,References!$N$3:$N$15,0)))</f>
        <v>#N/A</v>
      </c>
      <c r="D11" s="470"/>
      <c r="E11" s="50"/>
      <c r="F11" s="57"/>
      <c r="G11" s="57"/>
      <c r="H11" s="138"/>
      <c r="I11" s="30"/>
      <c r="J11" s="141" t="s">
        <v>419</v>
      </c>
      <c r="K11" s="378"/>
      <c r="L11" s="378"/>
      <c r="M11" s="378"/>
      <c r="N11" s="42"/>
      <c r="O11" s="141" t="s">
        <v>421</v>
      </c>
      <c r="P11" s="378"/>
      <c r="Q11" s="378"/>
      <c r="R11" s="378"/>
      <c r="S11" s="139"/>
    </row>
    <row r="12" spans="1:256" ht="30" customHeight="1" x14ac:dyDescent="0.35">
      <c r="B12" s="55" t="s">
        <v>534</v>
      </c>
      <c r="C12" s="469"/>
      <c r="D12" s="469"/>
      <c r="E12" s="73"/>
      <c r="F12" s="69"/>
      <c r="G12" s="58"/>
      <c r="H12" s="142"/>
      <c r="I12" s="81"/>
      <c r="J12" s="81"/>
      <c r="K12" s="81"/>
      <c r="L12" s="81"/>
      <c r="M12" s="81"/>
      <c r="N12" s="81"/>
      <c r="O12" s="81"/>
      <c r="P12" s="81"/>
      <c r="Q12" s="61"/>
      <c r="R12" s="62"/>
      <c r="S12" s="143"/>
    </row>
    <row r="13" spans="1:256" ht="30" customHeight="1" x14ac:dyDescent="0.35">
      <c r="B13" s="55"/>
      <c r="C13"/>
      <c r="D13"/>
      <c r="E13" s="73"/>
      <c r="F13" s="69"/>
      <c r="G13" s="58"/>
      <c r="H13" s="30"/>
      <c r="I13" s="30"/>
      <c r="J13" s="30"/>
      <c r="K13" s="30"/>
      <c r="L13" s="30"/>
      <c r="M13" s="30"/>
      <c r="N13" s="30"/>
      <c r="O13" s="30"/>
      <c r="P13" s="30"/>
      <c r="Q13" s="343"/>
      <c r="R13" s="344"/>
    </row>
    <row r="14" spans="1:256" ht="25" customHeight="1" x14ac:dyDescent="0.35">
      <c r="B14" s="248" t="s">
        <v>416</v>
      </c>
      <c r="C14" s="341" t="s">
        <v>579</v>
      </c>
      <c r="D14" s="345"/>
      <c r="E14" s="342"/>
    </row>
    <row r="15" spans="1:256" ht="25" customHeight="1" x14ac:dyDescent="0.35">
      <c r="B15" s="248"/>
      <c r="C15" s="341" t="s">
        <v>580</v>
      </c>
      <c r="D15" s="345"/>
    </row>
    <row r="16" spans="1:256" ht="25" customHeight="1" x14ac:dyDescent="0.35">
      <c r="B16" s="248"/>
      <c r="C16" s="341"/>
      <c r="D16" s="342"/>
    </row>
    <row r="17" spans="2:19" ht="35.5" customHeight="1" x14ac:dyDescent="0.35"/>
    <row r="18" spans="2:19" ht="26" x14ac:dyDescent="0.35">
      <c r="B18" s="373" t="s">
        <v>77</v>
      </c>
      <c r="C18" s="373" t="s">
        <v>84</v>
      </c>
      <c r="D18" s="373" t="s">
        <v>78</v>
      </c>
      <c r="E18" s="373" t="s">
        <v>49</v>
      </c>
      <c r="F18" s="374" t="s">
        <v>79</v>
      </c>
      <c r="H18" s="468" t="s">
        <v>85</v>
      </c>
      <c r="I18" s="468"/>
      <c r="J18" s="468"/>
      <c r="K18" s="374" t="s">
        <v>79</v>
      </c>
      <c r="L18" s="70"/>
      <c r="M18" s="465" t="s">
        <v>80</v>
      </c>
      <c r="N18" s="466"/>
      <c r="O18" s="466"/>
      <c r="P18" s="466"/>
      <c r="Q18" s="466"/>
      <c r="R18" s="466"/>
      <c r="S18" s="467"/>
    </row>
    <row r="19" spans="2:19" x14ac:dyDescent="0.35">
      <c r="B19" s="315"/>
      <c r="C19" s="144" t="e">
        <f>IF(Worksheet!I11="",NA(),INDEX(References!$H$13:$H$41,MATCH(Calculations!A2,References!$G$13:$G$41,0)))</f>
        <v>#N/A</v>
      </c>
      <c r="D19" s="144" t="e">
        <f>IF(Worksheet!I11="",NA(),Worksheet!I11)</f>
        <v>#N/A</v>
      </c>
      <c r="E19" s="144" t="e">
        <f>IF(Worksheet!K11="",NA(),Worksheet!K11)</f>
        <v>#N/A</v>
      </c>
      <c r="F19" s="315"/>
      <c r="H19" s="458" t="e">
        <f>IF(Worksheet!G11="",NA(),Worksheet!G11)</f>
        <v>#N/A</v>
      </c>
      <c r="I19" s="458"/>
      <c r="J19" s="458"/>
      <c r="K19" s="315"/>
      <c r="M19" s="459"/>
      <c r="N19" s="460"/>
      <c r="O19" s="460"/>
      <c r="P19" s="460"/>
      <c r="Q19" s="460"/>
      <c r="R19" s="460"/>
      <c r="S19" s="461"/>
    </row>
    <row r="20" spans="2:19" x14ac:dyDescent="0.35">
      <c r="B20" s="315"/>
      <c r="C20" s="144" t="e">
        <f>IF(Worksheet!I12="",NA( ),INDEX(References!$H$13:$H$41,MATCH(Calculations!A3,References!$G$13:$G$41,0)))</f>
        <v>#N/A</v>
      </c>
      <c r="D20" s="144" t="e">
        <f>IF(Worksheet!I12="",NA( ),Worksheet!I12)</f>
        <v>#N/A</v>
      </c>
      <c r="E20" s="144" t="e">
        <f>IF(Worksheet!K12="",NA( ),Worksheet!K12)</f>
        <v>#N/A</v>
      </c>
      <c r="F20" s="315"/>
      <c r="H20" s="458" t="e">
        <f>IF(Worksheet!G12="",NA(),Worksheet!G12)</f>
        <v>#N/A</v>
      </c>
      <c r="I20" s="458"/>
      <c r="J20" s="458"/>
      <c r="K20" s="315"/>
      <c r="M20" s="459"/>
      <c r="N20" s="460"/>
      <c r="O20" s="460"/>
      <c r="P20" s="460"/>
      <c r="Q20" s="460"/>
      <c r="R20" s="460"/>
      <c r="S20" s="461"/>
    </row>
    <row r="21" spans="2:19" x14ac:dyDescent="0.35">
      <c r="B21" s="315"/>
      <c r="C21" s="144" t="e">
        <f>IF(Worksheet!I13="",NA( ),INDEX(References!$H$13:$H$41,MATCH(Calculations!A4,References!$G$13:$G$41,0)))</f>
        <v>#N/A</v>
      </c>
      <c r="D21" s="144" t="e">
        <f>IF(Worksheet!I13="",NA( ),Worksheet!I13)</f>
        <v>#N/A</v>
      </c>
      <c r="E21" s="144" t="e">
        <f>IF(Worksheet!K13="",NA( ),Worksheet!K13)</f>
        <v>#N/A</v>
      </c>
      <c r="F21" s="315"/>
      <c r="H21" s="458" t="e">
        <f>IF(Worksheet!G13="",NA(),Worksheet!G13)</f>
        <v>#N/A</v>
      </c>
      <c r="I21" s="458"/>
      <c r="J21" s="458"/>
      <c r="K21" s="315"/>
      <c r="M21" s="459"/>
      <c r="N21" s="460"/>
      <c r="O21" s="460"/>
      <c r="P21" s="460"/>
      <c r="Q21" s="460"/>
      <c r="R21" s="460"/>
      <c r="S21" s="461"/>
    </row>
    <row r="22" spans="2:19" x14ac:dyDescent="0.35">
      <c r="B22" s="315"/>
      <c r="C22" s="144" t="e">
        <f>IF(Worksheet!I14="",NA( ),INDEX(References!$H$13:$H$41,MATCH(Calculations!A5,References!$G$13:$G$41,0)))</f>
        <v>#N/A</v>
      </c>
      <c r="D22" s="144" t="e">
        <f>IF(Worksheet!I14="",NA( ),Worksheet!I14)</f>
        <v>#N/A</v>
      </c>
      <c r="E22" s="144" t="e">
        <f>IF(Worksheet!K14="",NA( ),Worksheet!K14)</f>
        <v>#N/A</v>
      </c>
      <c r="F22" s="315"/>
      <c r="H22" s="458" t="e">
        <f>IF(Worksheet!G14="",NA(),Worksheet!G14)</f>
        <v>#N/A</v>
      </c>
      <c r="I22" s="458"/>
      <c r="J22" s="458"/>
      <c r="K22" s="315"/>
      <c r="M22" s="459"/>
      <c r="N22" s="460"/>
      <c r="O22" s="460"/>
      <c r="P22" s="460"/>
      <c r="Q22" s="460"/>
      <c r="R22" s="460"/>
      <c r="S22" s="461"/>
    </row>
    <row r="23" spans="2:19" ht="14.5" customHeight="1" x14ac:dyDescent="0.35">
      <c r="B23" s="315"/>
      <c r="C23" s="144" t="e">
        <f>IF(Worksheet!I15="",NA( ),INDEX(References!$H$13:$H$41,MATCH(Calculations!A6,References!$G$13:$G$41,0)))</f>
        <v>#N/A</v>
      </c>
      <c r="D23" s="144" t="e">
        <f>IF(Worksheet!I15="",NA( ),Worksheet!I15)</f>
        <v>#N/A</v>
      </c>
      <c r="E23" s="144" t="e">
        <f>IF(Worksheet!K15="",NA( ),Worksheet!K15)</f>
        <v>#N/A</v>
      </c>
      <c r="F23" s="315"/>
      <c r="H23" s="458" t="e">
        <f>IF(Worksheet!G15="",NA(),Worksheet!G15)</f>
        <v>#N/A</v>
      </c>
      <c r="I23" s="458"/>
      <c r="J23" s="458"/>
      <c r="K23" s="315"/>
      <c r="M23" s="459"/>
      <c r="N23" s="460"/>
      <c r="O23" s="460"/>
      <c r="P23" s="460"/>
      <c r="Q23" s="460"/>
      <c r="R23" s="460"/>
      <c r="S23" s="461"/>
    </row>
    <row r="24" spans="2:19" ht="14.5" customHeight="1" x14ac:dyDescent="0.35">
      <c r="B24" s="315"/>
      <c r="C24" s="144" t="e">
        <f>IF(Worksheet!I24="",NA( ),INDEX(References!$H$13:$H$41,MATCH(Calculations!A7,References!$G$13:$G$41,0)))</f>
        <v>#N/A</v>
      </c>
      <c r="D24" s="144" t="e">
        <f>IF(Worksheet!I24="",NA( ),Worksheet!I24)</f>
        <v>#N/A</v>
      </c>
      <c r="E24" s="144" t="e">
        <f>IF(Worksheet!K24="",NA( ),Worksheet!K24)</f>
        <v>#N/A</v>
      </c>
      <c r="F24" s="315"/>
      <c r="H24" s="458" t="e">
        <f>IF(Worksheet!G24="",NA(),Worksheet!G24)</f>
        <v>#N/A</v>
      </c>
      <c r="I24" s="458"/>
      <c r="J24" s="458"/>
      <c r="K24" s="315"/>
      <c r="M24" s="459"/>
      <c r="N24" s="460"/>
      <c r="O24" s="460"/>
      <c r="P24" s="460"/>
      <c r="Q24" s="460"/>
      <c r="R24" s="460"/>
      <c r="S24" s="461"/>
    </row>
    <row r="25" spans="2:19" ht="14.5" customHeight="1" x14ac:dyDescent="0.35">
      <c r="B25" s="315"/>
      <c r="C25" s="144" t="e">
        <f>IF(Worksheet!I25="",NA( ),INDEX(References!$H$13:$H$41,MATCH(Calculations!A8,References!$G$13:$G$41,0)))</f>
        <v>#N/A</v>
      </c>
      <c r="D25" s="144" t="e">
        <f>IF(Worksheet!I25="",NA( ),Worksheet!I25)</f>
        <v>#N/A</v>
      </c>
      <c r="E25" s="144" t="e">
        <f>IF(Worksheet!K25="",NA( ),Worksheet!K25)</f>
        <v>#N/A</v>
      </c>
      <c r="F25" s="315"/>
      <c r="H25" s="458" t="e">
        <f>IF(Worksheet!G25="",NA(),Worksheet!G25)</f>
        <v>#N/A</v>
      </c>
      <c r="I25" s="458"/>
      <c r="J25" s="458"/>
      <c r="K25" s="315"/>
      <c r="M25" s="459"/>
      <c r="N25" s="460"/>
      <c r="O25" s="460"/>
      <c r="P25" s="460"/>
      <c r="Q25" s="460"/>
      <c r="R25" s="460"/>
      <c r="S25" s="461"/>
    </row>
    <row r="26" spans="2:19" ht="14.5" customHeight="1" x14ac:dyDescent="0.35">
      <c r="B26" s="315"/>
      <c r="C26" s="144" t="e">
        <f>IF(Worksheet!I26="",NA( ),INDEX(References!$H$13:$H$41,MATCH(Calculations!A17,References!$G$13:$G$41,0)))</f>
        <v>#N/A</v>
      </c>
      <c r="D26" s="144" t="str">
        <f>IF(Worksheet!I26="",NA( ),Worksheet!I26)</f>
        <v>Proposed Qty</v>
      </c>
      <c r="E26" s="144" t="str">
        <f>IF(Worksheet!K26="",NA( ),Worksheet!K26)</f>
        <v>Proposed Watts</v>
      </c>
      <c r="F26" s="315"/>
      <c r="H26" s="458" t="str">
        <f>IF(Worksheet!G26="",NA(),Worksheet!G26)</f>
        <v>Lighting Type to be Replaced</v>
      </c>
      <c r="I26" s="458"/>
      <c r="J26" s="458"/>
      <c r="K26" s="315"/>
      <c r="M26" s="459"/>
      <c r="N26" s="460"/>
      <c r="O26" s="460"/>
      <c r="P26" s="460"/>
      <c r="Q26" s="460"/>
      <c r="R26" s="460"/>
      <c r="S26" s="461"/>
    </row>
    <row r="27" spans="2:19" x14ac:dyDescent="0.35">
      <c r="B27" s="315"/>
      <c r="C27" s="144" t="e">
        <f>IF(Worksheet!I27="",NA( ),INDEX(References!$H$13:$H$41,MATCH(Calculations!A18,References!$G$13:$G$41,0)))</f>
        <v>#N/A</v>
      </c>
      <c r="D27" s="144" t="e">
        <f>IF(Worksheet!I27="",NA( ),Worksheet!I27)</f>
        <v>#N/A</v>
      </c>
      <c r="E27" s="144" t="e">
        <f>IF(Worksheet!K27="",NA( ),Worksheet!K27)</f>
        <v>#N/A</v>
      </c>
      <c r="F27" s="315"/>
      <c r="H27" s="458" t="e">
        <f>IF(Worksheet!G27="",NA(),Worksheet!G27)</f>
        <v>#N/A</v>
      </c>
      <c r="I27" s="458"/>
      <c r="J27" s="458"/>
      <c r="K27" s="315"/>
      <c r="M27" s="459"/>
      <c r="N27" s="460"/>
      <c r="O27" s="460"/>
      <c r="P27" s="460"/>
      <c r="Q27" s="460"/>
      <c r="R27" s="460"/>
      <c r="S27" s="461"/>
    </row>
    <row r="28" spans="2:19" x14ac:dyDescent="0.35">
      <c r="B28" s="315"/>
      <c r="C28" s="144" t="e">
        <f>IF(Worksheet!I28="",NA( ),INDEX(References!$H$13:$H$41,MATCH(Calculations!A19,References!$G$13:$G$41,0)))</f>
        <v>#N/A</v>
      </c>
      <c r="D28" s="144" t="e">
        <f>IF(Worksheet!I28="",NA( ),Worksheet!I28)</f>
        <v>#N/A</v>
      </c>
      <c r="E28" s="144" t="e">
        <f>IF(Worksheet!K28="",NA( ),Worksheet!K28)</f>
        <v>#N/A</v>
      </c>
      <c r="F28" s="315"/>
      <c r="H28" s="458" t="e">
        <f>IF(Worksheet!G28="",NA(),Worksheet!G28)</f>
        <v>#N/A</v>
      </c>
      <c r="I28" s="458"/>
      <c r="J28" s="458"/>
      <c r="K28" s="315"/>
      <c r="M28" s="459"/>
      <c r="N28" s="460"/>
      <c r="O28" s="460"/>
      <c r="P28" s="460"/>
      <c r="Q28" s="460"/>
      <c r="R28" s="460"/>
      <c r="S28" s="461"/>
    </row>
    <row r="29" spans="2:19" x14ac:dyDescent="0.35">
      <c r="B29" s="315"/>
      <c r="C29" s="144" t="e">
        <f>IF(Worksheet!I29="",NA( ),INDEX(References!$H$13:$H$41,MATCH(Calculations!A20,References!$G$13:$G$41,0)))</f>
        <v>#N/A</v>
      </c>
      <c r="D29" s="144" t="e">
        <f>IF(Worksheet!I29="",NA( ),Worksheet!I29)</f>
        <v>#N/A</v>
      </c>
      <c r="E29" s="144" t="e">
        <f>IF(Worksheet!K29="",NA( ),Worksheet!K29)</f>
        <v>#N/A</v>
      </c>
      <c r="F29" s="315"/>
      <c r="H29" s="458" t="e">
        <f>IF(Worksheet!G29="",NA(),Worksheet!G29)</f>
        <v>#N/A</v>
      </c>
      <c r="I29" s="458"/>
      <c r="J29" s="458"/>
      <c r="K29" s="315"/>
      <c r="M29" s="459"/>
      <c r="N29" s="460"/>
      <c r="O29" s="460"/>
      <c r="P29" s="460"/>
      <c r="Q29" s="460"/>
      <c r="R29" s="460"/>
      <c r="S29" s="461"/>
    </row>
    <row r="30" spans="2:19" x14ac:dyDescent="0.35">
      <c r="B30" s="315"/>
      <c r="C30" s="144" t="e">
        <f>IF(Worksheet!I30="",NA( ),INDEX(References!$H$13:$H$41,MATCH(Calculations!A21,References!$G$13:$G$41,0)))</f>
        <v>#N/A</v>
      </c>
      <c r="D30" s="144" t="e">
        <f>IF(Worksheet!I30="",NA( ),Worksheet!I30)</f>
        <v>#N/A</v>
      </c>
      <c r="E30" s="144" t="e">
        <f>IF(Worksheet!K30="",NA( ),Worksheet!K30)</f>
        <v>#N/A</v>
      </c>
      <c r="F30" s="315"/>
      <c r="H30" s="458" t="e">
        <f>IF(Worksheet!G30="",NA(),Worksheet!G30)</f>
        <v>#N/A</v>
      </c>
      <c r="I30" s="458"/>
      <c r="J30" s="458"/>
      <c r="K30" s="315"/>
      <c r="M30" s="459"/>
      <c r="N30" s="460"/>
      <c r="O30" s="460"/>
      <c r="P30" s="460"/>
      <c r="Q30" s="460"/>
      <c r="R30" s="460"/>
      <c r="S30" s="461"/>
    </row>
    <row r="31" spans="2:19" ht="14.5" customHeight="1" x14ac:dyDescent="0.35">
      <c r="B31" s="315"/>
      <c r="C31" s="144" t="e">
        <f>IF(Worksheet!I31="",NA( ),INDEX(References!$H$13:$H$41,MATCH(Calculations!A22,References!$G$13:$G$41,0)))</f>
        <v>#N/A</v>
      </c>
      <c r="D31" s="144" t="e">
        <f>IF(Worksheet!I31="",NA( ),Worksheet!I31)</f>
        <v>#N/A</v>
      </c>
      <c r="E31" s="144" t="e">
        <f>IF(Worksheet!K31="",NA( ),Worksheet!K31)</f>
        <v>#N/A</v>
      </c>
      <c r="F31" s="315"/>
      <c r="H31" s="458" t="e">
        <f>IF(Worksheet!G31="",NA(),Worksheet!G31)</f>
        <v>#N/A</v>
      </c>
      <c r="I31" s="458"/>
      <c r="J31" s="458"/>
      <c r="K31" s="315"/>
      <c r="M31" s="459"/>
      <c r="N31" s="460"/>
      <c r="O31" s="460"/>
      <c r="P31" s="460"/>
      <c r="Q31" s="460"/>
      <c r="R31" s="460"/>
      <c r="S31" s="461"/>
    </row>
    <row r="32" spans="2:19" ht="14.5" customHeight="1" x14ac:dyDescent="0.35">
      <c r="B32" s="315"/>
      <c r="C32" s="144" t="e">
        <f>IF(Worksheet!I32="",NA( ),INDEX(References!$H$13:$H$41,MATCH(Calculations!A23,References!$G$13:$G$41,0)))</f>
        <v>#N/A</v>
      </c>
      <c r="D32" s="144" t="e">
        <f>IF(Worksheet!I32="",NA( ),Worksheet!I32)</f>
        <v>#N/A</v>
      </c>
      <c r="E32" s="144" t="e">
        <f>IF(Worksheet!K32="",NA( ),Worksheet!K32)</f>
        <v>#N/A</v>
      </c>
      <c r="F32" s="315"/>
      <c r="H32" s="458" t="e">
        <f>IF(Worksheet!G32="",NA(),Worksheet!G32)</f>
        <v>#N/A</v>
      </c>
      <c r="I32" s="458"/>
      <c r="J32" s="458"/>
      <c r="K32" s="315"/>
      <c r="M32" s="459"/>
      <c r="N32" s="460"/>
      <c r="O32" s="460"/>
      <c r="P32" s="460"/>
      <c r="Q32" s="460"/>
      <c r="R32" s="460"/>
      <c r="S32" s="461"/>
    </row>
    <row r="33" spans="2:19" ht="14.5" customHeight="1" x14ac:dyDescent="0.35">
      <c r="B33" s="315"/>
      <c r="C33" s="144" t="e">
        <f>IF(Worksheet!I33="",NA( ),INDEX(References!$H$13:$H$41,MATCH(Calculations!A24,References!$G$13:$G$41,0)))</f>
        <v>#N/A</v>
      </c>
      <c r="D33" s="144" t="e">
        <f>IF(Worksheet!I33="",NA( ),Worksheet!I33)</f>
        <v>#N/A</v>
      </c>
      <c r="E33" s="144" t="e">
        <f>IF(Worksheet!K33="",NA( ),Worksheet!K33)</f>
        <v>#N/A</v>
      </c>
      <c r="F33" s="315"/>
      <c r="H33" s="458" t="e">
        <f>IF(Worksheet!G33="",NA(),Worksheet!G33)</f>
        <v>#N/A</v>
      </c>
      <c r="I33" s="458"/>
      <c r="J33" s="458"/>
      <c r="K33" s="315"/>
      <c r="M33" s="459"/>
      <c r="N33" s="460"/>
      <c r="O33" s="460"/>
      <c r="P33" s="460"/>
      <c r="Q33" s="460"/>
      <c r="R33" s="460"/>
      <c r="S33" s="461"/>
    </row>
    <row r="34" spans="2:19" ht="14.5" customHeight="1" x14ac:dyDescent="0.35">
      <c r="B34" s="315"/>
      <c r="C34" s="144" t="e">
        <f>IF(Worksheet!I34="",NA( ),INDEX(References!$H$13:$H$41,MATCH(Calculations!A25,References!$G$13:$G$41,0)))</f>
        <v>#N/A</v>
      </c>
      <c r="D34" s="144" t="str">
        <f>IF(Worksheet!I34="",NA( ),Worksheet!I34)</f>
        <v>Proposed Qty</v>
      </c>
      <c r="E34" s="144" t="str">
        <f>IF(Worksheet!K34="",NA( ),Worksheet!K34)</f>
        <v>Proposed Watts</v>
      </c>
      <c r="F34" s="315"/>
      <c r="H34" s="458" t="str">
        <f>IF(Worksheet!G34="",NA(),Worksheet!G34)</f>
        <v>Lighting Type to be Replaced</v>
      </c>
      <c r="I34" s="458"/>
      <c r="J34" s="458"/>
      <c r="K34" s="315"/>
      <c r="M34" s="459"/>
      <c r="N34" s="460"/>
      <c r="O34" s="460"/>
      <c r="P34" s="460"/>
      <c r="Q34" s="460"/>
      <c r="R34" s="460"/>
      <c r="S34" s="461"/>
    </row>
    <row r="35" spans="2:19" x14ac:dyDescent="0.35">
      <c r="B35" s="315"/>
      <c r="C35" s="144" t="e">
        <f>IF(Worksheet!I35="",NA( ),INDEX(References!$H$13:$H$41,MATCH(Calculations!A26,References!$G$13:$G$41,0)))</f>
        <v>#N/A</v>
      </c>
      <c r="D35" s="144" t="e">
        <f>IF(Worksheet!I35="",NA( ),Worksheet!I35)</f>
        <v>#N/A</v>
      </c>
      <c r="E35" s="144" t="e">
        <f>IF(Worksheet!K35="",NA( ),Worksheet!K35)</f>
        <v>#N/A</v>
      </c>
      <c r="F35" s="315"/>
      <c r="H35" s="458" t="e">
        <f>IF(Worksheet!G35="",NA(),Worksheet!G35)</f>
        <v>#N/A</v>
      </c>
      <c r="I35" s="458"/>
      <c r="J35" s="458"/>
      <c r="K35" s="315"/>
      <c r="M35" s="459"/>
      <c r="N35" s="460"/>
      <c r="O35" s="460"/>
      <c r="P35" s="460"/>
      <c r="Q35" s="460"/>
      <c r="R35" s="460"/>
      <c r="S35" s="461"/>
    </row>
    <row r="36" spans="2:19" x14ac:dyDescent="0.35">
      <c r="B36" s="315"/>
      <c r="C36" s="144" t="e">
        <f>IF(Worksheet!I36="",NA( ),INDEX(References!$H$13:$H$41,MATCH(Calculations!A27,References!$G$13:$G$41,0)))</f>
        <v>#N/A</v>
      </c>
      <c r="D36" s="144" t="e">
        <f>IF(Worksheet!I36="",NA( ),Worksheet!I36)</f>
        <v>#N/A</v>
      </c>
      <c r="E36" s="144" t="e">
        <f>IF(Worksheet!K36="",NA( ),Worksheet!K36)</f>
        <v>#N/A</v>
      </c>
      <c r="F36" s="315"/>
      <c r="H36" s="458" t="e">
        <f>IF(Worksheet!G36="",NA(),Worksheet!G36)</f>
        <v>#N/A</v>
      </c>
      <c r="I36" s="458"/>
      <c r="J36" s="458"/>
      <c r="K36" s="315"/>
      <c r="M36" s="459"/>
      <c r="N36" s="460"/>
      <c r="O36" s="460"/>
      <c r="P36" s="460"/>
      <c r="Q36" s="460"/>
      <c r="R36" s="460"/>
      <c r="S36" s="461"/>
    </row>
    <row r="37" spans="2:19" x14ac:dyDescent="0.35">
      <c r="B37" s="315"/>
      <c r="C37" s="144" t="e">
        <f>IF(Worksheet!I37="",NA( ),INDEX(References!$H$13:$H$41,MATCH(Calculations!A28,References!$G$13:$G$41,0)))</f>
        <v>#N/A</v>
      </c>
      <c r="D37" s="144" t="e">
        <f>IF(Worksheet!I37="",NA( ),Worksheet!I37)</f>
        <v>#N/A</v>
      </c>
      <c r="E37" s="144" t="e">
        <f>IF(Worksheet!K37="",NA( ),Worksheet!K37)</f>
        <v>#N/A</v>
      </c>
      <c r="F37" s="315"/>
      <c r="H37" s="458" t="e">
        <f>IF(Worksheet!G37="",NA(),Worksheet!G37)</f>
        <v>#N/A</v>
      </c>
      <c r="I37" s="458"/>
      <c r="J37" s="458"/>
      <c r="K37" s="315"/>
      <c r="M37" s="459"/>
      <c r="N37" s="460"/>
      <c r="O37" s="460"/>
      <c r="P37" s="460"/>
      <c r="Q37" s="460"/>
      <c r="R37" s="460"/>
      <c r="S37" s="461"/>
    </row>
    <row r="38" spans="2:19" x14ac:dyDescent="0.35">
      <c r="B38" s="315"/>
      <c r="C38" s="144" t="e">
        <f>IF(Worksheet!I38="",NA( ),INDEX(References!$H$13:$H$41,MATCH(Calculations!A29,References!$G$13:$G$41,0)))</f>
        <v>#N/A</v>
      </c>
      <c r="D38" s="144" t="e">
        <f>IF(Worksheet!I38="",NA( ),Worksheet!I38)</f>
        <v>#N/A</v>
      </c>
      <c r="E38" s="144" t="e">
        <f>IF(Worksheet!K38="",NA( ),Worksheet!K38)</f>
        <v>#N/A</v>
      </c>
      <c r="F38" s="315"/>
      <c r="H38" s="458" t="e">
        <f>IF(Worksheet!G38="",NA(),Worksheet!G38)</f>
        <v>#N/A</v>
      </c>
      <c r="I38" s="458"/>
      <c r="J38" s="458"/>
      <c r="K38" s="315"/>
      <c r="M38" s="459"/>
      <c r="N38" s="460"/>
      <c r="O38" s="460"/>
      <c r="P38" s="460"/>
      <c r="Q38" s="460"/>
      <c r="R38" s="460"/>
      <c r="S38" s="461"/>
    </row>
    <row r="39" spans="2:19" ht="14.5" customHeight="1" x14ac:dyDescent="0.35">
      <c r="B39" s="315"/>
      <c r="C39" s="144" t="e">
        <f>IF(Worksheet!I39="",NA( ),INDEX(References!$H$13:$H$41,MATCH(Calculations!#REF!,References!$G$13:$G$41,0)))</f>
        <v>#N/A</v>
      </c>
      <c r="D39" s="144" t="e">
        <f>IF(Worksheet!I39="",NA( ),Worksheet!I39)</f>
        <v>#N/A</v>
      </c>
      <c r="E39" s="144" t="e">
        <f>IF(Worksheet!K39="",NA( ),Worksheet!K39)</f>
        <v>#N/A</v>
      </c>
      <c r="F39" s="315"/>
      <c r="H39" s="458" t="e">
        <f>IF(Worksheet!G39="",NA(),Worksheet!G39)</f>
        <v>#N/A</v>
      </c>
      <c r="I39" s="458"/>
      <c r="J39" s="458"/>
      <c r="K39" s="315"/>
      <c r="M39" s="459"/>
      <c r="N39" s="460"/>
      <c r="O39" s="460"/>
      <c r="P39" s="460"/>
      <c r="Q39" s="460"/>
      <c r="R39" s="460"/>
      <c r="S39" s="461"/>
    </row>
    <row r="40" spans="2:19" ht="14.5" customHeight="1" x14ac:dyDescent="0.35">
      <c r="B40" s="315"/>
      <c r="C40" s="144" t="e">
        <f>IF(Worksheet!I16="",NA( ),INDEX(References!$H$13:$H$41,MATCH(Calculations!#REF!,References!$G$13:$G$41,0)))</f>
        <v>#N/A</v>
      </c>
      <c r="D40" s="144" t="e">
        <f>IF(Worksheet!I16="",NA( ),Worksheet!I16)</f>
        <v>#N/A</v>
      </c>
      <c r="E40" s="144" t="e">
        <f>IF(Worksheet!K16="",NA( ),Worksheet!K16)</f>
        <v>#N/A</v>
      </c>
      <c r="F40" s="315"/>
      <c r="H40" s="458" t="e">
        <f>IF(Worksheet!G16="",NA(),Worksheet!G16)</f>
        <v>#N/A</v>
      </c>
      <c r="I40" s="458"/>
      <c r="J40" s="458"/>
      <c r="K40" s="315"/>
      <c r="M40" s="459"/>
      <c r="N40" s="460"/>
      <c r="O40" s="460"/>
      <c r="P40" s="460"/>
      <c r="Q40" s="460"/>
      <c r="R40" s="460"/>
      <c r="S40" s="461"/>
    </row>
    <row r="41" spans="2:19" ht="14.5" customHeight="1" x14ac:dyDescent="0.35">
      <c r="B41" s="315"/>
      <c r="C41" s="144" t="e">
        <f>IF(Worksheet!I17="",NA( ),INDEX(References!$H$13:$H$41,MATCH(Calculations!#REF!,References!$G$13:$G$41,0)))</f>
        <v>#N/A</v>
      </c>
      <c r="D41" s="144" t="e">
        <f>IF(Worksheet!I17="",NA( ),Worksheet!I17)</f>
        <v>#N/A</v>
      </c>
      <c r="E41" s="144" t="e">
        <f>IF(Worksheet!K17="",NA( ),Worksheet!K17)</f>
        <v>#N/A</v>
      </c>
      <c r="F41" s="315"/>
      <c r="H41" s="458" t="e">
        <f>IF(Worksheet!G17="",NA(),Worksheet!G17)</f>
        <v>#N/A</v>
      </c>
      <c r="I41" s="458"/>
      <c r="J41" s="458"/>
      <c r="K41" s="315"/>
      <c r="M41" s="459"/>
      <c r="N41" s="460"/>
      <c r="O41" s="460"/>
      <c r="P41" s="460"/>
      <c r="Q41" s="460"/>
      <c r="R41" s="460"/>
      <c r="S41" s="461"/>
    </row>
    <row r="42" spans="2:19" ht="14.5" customHeight="1" x14ac:dyDescent="0.35">
      <c r="B42" s="315"/>
      <c r="C42" s="144" t="e">
        <f>IF(Worksheet!I18="",NA( ),INDEX(References!$H$13:$H$41,MATCH(Calculations!A9,References!$G$13:$G$41,0)))</f>
        <v>#N/A</v>
      </c>
      <c r="D42" s="144" t="str">
        <f>IF(Worksheet!I18="",NA( ),Worksheet!I18)</f>
        <v>Proposed Qty</v>
      </c>
      <c r="E42" s="144" t="str">
        <f>IF(Worksheet!K18="",NA( ),Worksheet!K18)</f>
        <v>Proposed Watts</v>
      </c>
      <c r="F42" s="315"/>
      <c r="H42" s="458" t="str">
        <f>IF(Worksheet!G18="",NA(),Worksheet!G18)</f>
        <v>Lighting Type to be Replaced</v>
      </c>
      <c r="I42" s="458"/>
      <c r="J42" s="458"/>
      <c r="K42" s="315"/>
      <c r="M42" s="459"/>
      <c r="N42" s="460"/>
      <c r="O42" s="460"/>
      <c r="P42" s="460"/>
      <c r="Q42" s="460"/>
      <c r="R42" s="460"/>
      <c r="S42" s="461"/>
    </row>
    <row r="43" spans="2:19" x14ac:dyDescent="0.35">
      <c r="B43" s="315"/>
      <c r="C43" s="144" t="e">
        <f>IF(Worksheet!I19="",NA( ),INDEX(References!$H$13:$H$41,MATCH(Calculations!A10,References!$G$13:$G$41,0)))</f>
        <v>#N/A</v>
      </c>
      <c r="D43" s="144" t="e">
        <f>IF(Worksheet!I19="",NA( ),Worksheet!I19)</f>
        <v>#N/A</v>
      </c>
      <c r="E43" s="144" t="e">
        <f>IF(Worksheet!K19="",NA( ),Worksheet!K19)</f>
        <v>#N/A</v>
      </c>
      <c r="F43" s="315"/>
      <c r="H43" s="458" t="e">
        <f>IF(Worksheet!G19="",NA(),Worksheet!G19)</f>
        <v>#N/A</v>
      </c>
      <c r="I43" s="458"/>
      <c r="J43" s="458"/>
      <c r="K43" s="315"/>
      <c r="M43" s="459"/>
      <c r="N43" s="460"/>
      <c r="O43" s="460"/>
      <c r="P43" s="460"/>
      <c r="Q43" s="460"/>
      <c r="R43" s="460"/>
      <c r="S43" s="461"/>
    </row>
    <row r="44" spans="2:19" x14ac:dyDescent="0.35">
      <c r="B44" s="315"/>
      <c r="C44" s="144" t="e">
        <f>IF(Worksheet!I20="",NA( ),INDEX(References!$H$13:$H$41,MATCH(Calculations!A11,References!$G$13:$G$41,0)))</f>
        <v>#N/A</v>
      </c>
      <c r="D44" s="144" t="e">
        <f>IF(Worksheet!I20="",NA( ),Worksheet!I20)</f>
        <v>#N/A</v>
      </c>
      <c r="E44" s="144" t="e">
        <f>IF(Worksheet!K20="",NA( ),Worksheet!K20)</f>
        <v>#N/A</v>
      </c>
      <c r="F44" s="315"/>
      <c r="H44" s="458" t="e">
        <f>IF(Worksheet!G20="",NA(),Worksheet!G20)</f>
        <v>#N/A</v>
      </c>
      <c r="I44" s="458"/>
      <c r="J44" s="458"/>
      <c r="K44" s="315"/>
      <c r="M44" s="459"/>
      <c r="N44" s="460"/>
      <c r="O44" s="460"/>
      <c r="P44" s="460"/>
      <c r="Q44" s="460"/>
      <c r="R44" s="460"/>
      <c r="S44" s="461"/>
    </row>
    <row r="45" spans="2:19" x14ac:dyDescent="0.35">
      <c r="B45" s="315"/>
      <c r="C45" s="144" t="e">
        <f>IF(Worksheet!I21="",NA( ),INDEX(References!$H$13:$H$41,MATCH(Calculations!A12,References!$G$13:$G$41,0)))</f>
        <v>#N/A</v>
      </c>
      <c r="D45" s="144" t="e">
        <f>IF(Worksheet!I21="",NA( ),Worksheet!I21)</f>
        <v>#N/A</v>
      </c>
      <c r="E45" s="144" t="e">
        <f>IF(Worksheet!K21="",NA( ),Worksheet!K21)</f>
        <v>#N/A</v>
      </c>
      <c r="F45" s="315"/>
      <c r="H45" s="458" t="e">
        <f>IF(Worksheet!G21="",NA(),Worksheet!G21)</f>
        <v>#N/A</v>
      </c>
      <c r="I45" s="458"/>
      <c r="J45" s="458"/>
      <c r="K45" s="315"/>
      <c r="M45" s="459"/>
      <c r="N45" s="460"/>
      <c r="O45" s="460"/>
      <c r="P45" s="460"/>
      <c r="Q45" s="460"/>
      <c r="R45" s="460"/>
      <c r="S45" s="461"/>
    </row>
    <row r="46" spans="2:19" x14ac:dyDescent="0.35">
      <c r="B46" s="315"/>
      <c r="C46" s="144" t="e">
        <f>IF(Worksheet!I22="",NA( ),INDEX(References!$H$13:$H$41,MATCH(Calculations!A13,References!$G$13:$G$41,0)))</f>
        <v>#N/A</v>
      </c>
      <c r="D46" s="144" t="e">
        <f>IF(Worksheet!I22="",NA( ),Worksheet!I22)</f>
        <v>#N/A</v>
      </c>
      <c r="E46" s="144" t="e">
        <f>IF(Worksheet!K22="",NA( ),Worksheet!K22)</f>
        <v>#N/A</v>
      </c>
      <c r="F46" s="315"/>
      <c r="H46" s="458" t="e">
        <f>IF(Worksheet!G22="",NA(),Worksheet!G22)</f>
        <v>#N/A</v>
      </c>
      <c r="I46" s="458"/>
      <c r="J46" s="458"/>
      <c r="K46" s="315"/>
      <c r="M46" s="459"/>
      <c r="N46" s="460"/>
      <c r="O46" s="460"/>
      <c r="P46" s="460"/>
      <c r="Q46" s="460"/>
      <c r="R46" s="460"/>
      <c r="S46" s="461"/>
    </row>
    <row r="47" spans="2:19" ht="14.5" customHeight="1" x14ac:dyDescent="0.35">
      <c r="B47" s="315"/>
      <c r="C47" s="144" t="e">
        <f>IF(Worksheet!I23="",NA( ),INDEX(References!$H$13:$H$41,MATCH(Calculations!A30,References!$G$13:$G$41,0)))</f>
        <v>#N/A</v>
      </c>
      <c r="D47" s="144" t="e">
        <f>IF(Worksheet!I23="",NA( ),Worksheet!I23)</f>
        <v>#N/A</v>
      </c>
      <c r="E47" s="144" t="e">
        <f>IF(Worksheet!K23="",NA( ),Worksheet!K23)</f>
        <v>#N/A</v>
      </c>
      <c r="F47" s="315"/>
      <c r="H47" s="458" t="e">
        <f>IF(Worksheet!G23="",NA(),Worksheet!G23)</f>
        <v>#N/A</v>
      </c>
      <c r="I47" s="458"/>
      <c r="J47" s="458"/>
      <c r="K47" s="315"/>
      <c r="M47" s="459"/>
      <c r="N47" s="460"/>
      <c r="O47" s="460"/>
      <c r="P47" s="460"/>
      <c r="Q47" s="460"/>
      <c r="R47" s="460"/>
      <c r="S47" s="461"/>
    </row>
    <row r="48" spans="2:19" ht="14.5" customHeight="1" x14ac:dyDescent="0.35">
      <c r="B48" s="315"/>
      <c r="C48" s="144" t="e">
        <f>IF(Worksheet!I40="",NA( ),INDEX(References!$H$13:$H$41,MATCH(Calculations!A31,References!$G$13:$G$41,0)))</f>
        <v>#N/A</v>
      </c>
      <c r="D48" s="144" t="e">
        <f>IF(Worksheet!I40="",NA( ),Worksheet!I40)</f>
        <v>#N/A</v>
      </c>
      <c r="E48" s="144" t="e">
        <f>IF(Worksheet!K40="",NA( ),Worksheet!K40)</f>
        <v>#N/A</v>
      </c>
      <c r="F48" s="315"/>
      <c r="H48" s="458" t="e">
        <f>IF(Worksheet!G40="",NA(),Worksheet!G40)</f>
        <v>#N/A</v>
      </c>
      <c r="I48" s="458"/>
      <c r="J48" s="458"/>
      <c r="K48" s="315"/>
      <c r="M48" s="459"/>
      <c r="N48" s="460"/>
      <c r="O48" s="460"/>
      <c r="P48" s="460"/>
      <c r="Q48" s="460"/>
      <c r="R48" s="460"/>
      <c r="S48" s="461"/>
    </row>
    <row r="49" spans="2:19" ht="14.5" customHeight="1" x14ac:dyDescent="0.35">
      <c r="B49" s="315"/>
      <c r="C49" s="144" t="e">
        <f>IF(Worksheet!I41="",NA( ),INDEX(References!$H$13:$H$41,MATCH(Calculations!A32,References!$G$13:$G$41,0)))</f>
        <v>#N/A</v>
      </c>
      <c r="D49" s="144" t="e">
        <f>IF(Worksheet!I41="",NA( ),Worksheet!I41)</f>
        <v>#N/A</v>
      </c>
      <c r="E49" s="144" t="e">
        <f>IF(Worksheet!K41="",NA( ),Worksheet!K41)</f>
        <v>#N/A</v>
      </c>
      <c r="F49" s="315"/>
      <c r="H49" s="458" t="e">
        <f>IF(Worksheet!G41="",NA(),Worksheet!G41)</f>
        <v>#N/A</v>
      </c>
      <c r="I49" s="458"/>
      <c r="J49" s="458"/>
      <c r="K49" s="315"/>
      <c r="M49" s="459"/>
      <c r="N49" s="460"/>
      <c r="O49" s="460"/>
      <c r="P49" s="460"/>
      <c r="Q49" s="460"/>
      <c r="R49" s="460"/>
      <c r="S49" s="461"/>
    </row>
    <row r="50" spans="2:19" ht="14.5" customHeight="1" x14ac:dyDescent="0.35">
      <c r="B50" s="315"/>
      <c r="C50" s="144" t="e">
        <f>IF(Worksheet!I42="",NA( ),INDEX(References!$H$13:$H$41,MATCH(Calculations!A33,References!$G$13:$G$41,0)))</f>
        <v>#N/A</v>
      </c>
      <c r="D50" s="144" t="str">
        <f>IF(Worksheet!I42="",NA( ),Worksheet!I42)</f>
        <v>Proposed Qty</v>
      </c>
      <c r="E50" s="144" t="str">
        <f>IF(Worksheet!K42="",NA( ),Worksheet!K42)</f>
        <v>Proposed Watts</v>
      </c>
      <c r="F50" s="315"/>
      <c r="H50" s="458" t="str">
        <f>IF(Worksheet!G42="",NA(),Worksheet!G42)</f>
        <v>Lighting Type to be Replaced</v>
      </c>
      <c r="I50" s="458"/>
      <c r="J50" s="458"/>
      <c r="K50" s="315"/>
      <c r="M50" s="459"/>
      <c r="N50" s="460"/>
      <c r="O50" s="460"/>
      <c r="P50" s="460"/>
      <c r="Q50" s="460"/>
      <c r="R50" s="460"/>
      <c r="S50" s="461"/>
    </row>
    <row r="51" spans="2:19" x14ac:dyDescent="0.35">
      <c r="B51" s="315"/>
      <c r="C51" s="144" t="e">
        <f>IF(Worksheet!I43="",NA( ),INDEX(References!$H$13:$H$48,MATCH(Calculations!A34,References!$G$13:$G$48,0)))</f>
        <v>#N/A</v>
      </c>
      <c r="D51" s="144" t="e">
        <f>IF(Worksheet!I43="",NA( ),Worksheet!I43)</f>
        <v>#N/A</v>
      </c>
      <c r="E51" s="144" t="e">
        <f>IF(Worksheet!K43="",NA( ),Worksheet!K43)</f>
        <v>#N/A</v>
      </c>
      <c r="F51" s="315"/>
      <c r="H51" s="458" t="e">
        <f>IF(Worksheet!G43="",NA(),Worksheet!G43)</f>
        <v>#N/A</v>
      </c>
      <c r="I51" s="458"/>
      <c r="J51" s="458"/>
      <c r="K51" s="315"/>
      <c r="M51" s="459"/>
      <c r="N51" s="460"/>
      <c r="O51" s="460"/>
      <c r="P51" s="460"/>
      <c r="Q51" s="460"/>
      <c r="R51" s="460"/>
      <c r="S51" s="461"/>
    </row>
    <row r="52" spans="2:19" x14ac:dyDescent="0.35">
      <c r="B52" s="315"/>
      <c r="C52" s="144" t="e">
        <f>IF(Worksheet!I44="",NA( ),INDEX(References!$H$13:$H$48,MATCH(Calculations!A35,References!$G$13:$G$48,0)))</f>
        <v>#N/A</v>
      </c>
      <c r="D52" s="144" t="e">
        <f>IF(Worksheet!I44="",NA( ),Worksheet!I44)</f>
        <v>#N/A</v>
      </c>
      <c r="E52" s="144" t="e">
        <f>IF(Worksheet!K44="",NA( ),Worksheet!K44)</f>
        <v>#N/A</v>
      </c>
      <c r="F52" s="315"/>
      <c r="H52" s="458" t="e">
        <f>IF(Worksheet!G44="",NA(),Worksheet!G44)</f>
        <v>#N/A</v>
      </c>
      <c r="I52" s="458"/>
      <c r="J52" s="458"/>
      <c r="K52" s="315"/>
      <c r="M52" s="459"/>
      <c r="N52" s="460"/>
      <c r="O52" s="460"/>
      <c r="P52" s="460"/>
      <c r="Q52" s="460"/>
      <c r="R52" s="460"/>
      <c r="S52" s="461"/>
    </row>
    <row r="53" spans="2:19" x14ac:dyDescent="0.35">
      <c r="B53" s="315"/>
      <c r="C53" s="144" t="e">
        <f>IF(Worksheet!I45="",NA( ),INDEX(References!$H$13:$H$48,MATCH(Calculations!A36,References!$G$13:$G$48,0)))</f>
        <v>#N/A</v>
      </c>
      <c r="D53" s="144" t="e">
        <f>IF(Worksheet!I45="",NA( ),Worksheet!I45)</f>
        <v>#N/A</v>
      </c>
      <c r="E53" s="144" t="e">
        <f>IF(Worksheet!K45="",NA( ),Worksheet!K45)</f>
        <v>#N/A</v>
      </c>
      <c r="F53" s="315"/>
      <c r="H53" s="458" t="e">
        <f>IF(Worksheet!G45="",NA(),Worksheet!G45)</f>
        <v>#N/A</v>
      </c>
      <c r="I53" s="458"/>
      <c r="J53" s="458"/>
      <c r="K53" s="315"/>
      <c r="M53" s="459"/>
      <c r="N53" s="460"/>
      <c r="O53" s="460"/>
      <c r="P53" s="460"/>
      <c r="Q53" s="460"/>
      <c r="R53" s="460"/>
      <c r="S53" s="461"/>
    </row>
    <row r="54" spans="2:19" x14ac:dyDescent="0.35">
      <c r="B54" s="315"/>
      <c r="C54" s="144" t="e">
        <f>IF(Worksheet!I46="",NA( ),INDEX(References!$H$13:$H$48,MATCH(Calculations!A37,References!$G$13:$G$48,0)))</f>
        <v>#N/A</v>
      </c>
      <c r="D54" s="144" t="e">
        <f>IF(Worksheet!I46="",NA( ),Worksheet!I46)</f>
        <v>#N/A</v>
      </c>
      <c r="E54" s="144" t="e">
        <f>IF(Worksheet!K46="",NA( ),Worksheet!K46)</f>
        <v>#N/A</v>
      </c>
      <c r="F54" s="315"/>
      <c r="H54" s="458" t="e">
        <f>IF(Worksheet!G46="",NA(),Worksheet!G46)</f>
        <v>#N/A</v>
      </c>
      <c r="I54" s="458"/>
      <c r="J54" s="458"/>
      <c r="K54" s="315"/>
      <c r="M54" s="459"/>
      <c r="N54" s="460"/>
      <c r="O54" s="460"/>
      <c r="P54" s="460"/>
      <c r="Q54" s="460"/>
      <c r="R54" s="460"/>
      <c r="S54" s="461"/>
    </row>
    <row r="55" spans="2:19" ht="14.5" customHeight="1" x14ac:dyDescent="0.35">
      <c r="B55" s="315"/>
      <c r="C55" s="144" t="e">
        <f>IF(Worksheet!I55="",NA( ),INDEX(References!$H$13:$H$48,MATCH(Calculations!A38,References!$G$13:$G$48,0)))</f>
        <v>#N/A</v>
      </c>
      <c r="D55" s="144" t="e">
        <f>IF(Worksheet!I55="",NA( ),Worksheet!I55)</f>
        <v>#N/A</v>
      </c>
      <c r="E55" s="144" t="e">
        <f>IF(Worksheet!K55="",NA( ),Worksheet!K55)</f>
        <v>#N/A</v>
      </c>
      <c r="F55" s="315"/>
      <c r="H55" s="458" t="e">
        <f>IF(Worksheet!G55="",NA(),Worksheet!G55)</f>
        <v>#N/A</v>
      </c>
      <c r="I55" s="458"/>
      <c r="J55" s="458"/>
      <c r="K55" s="315"/>
      <c r="M55" s="459"/>
      <c r="N55" s="460"/>
      <c r="O55" s="460"/>
      <c r="P55" s="460"/>
      <c r="Q55" s="460"/>
      <c r="R55" s="460"/>
      <c r="S55" s="461"/>
    </row>
    <row r="56" spans="2:19" ht="14.5" customHeight="1" x14ac:dyDescent="0.35">
      <c r="B56" s="315"/>
      <c r="C56" s="144" t="e">
        <f>IF(Worksheet!I88="",NA( ),INDEX(References!$H$13:$H$48,MATCH(Calculations!A39,References!$G$13:$G$48,0)))</f>
        <v>#N/A</v>
      </c>
      <c r="D56" s="144" t="e">
        <f>IF(Worksheet!I88="",NA( ),Worksheet!I88)</f>
        <v>#N/A</v>
      </c>
      <c r="E56" s="144" t="e">
        <f>IF(Worksheet!K88="",NA( ),Worksheet!K88)</f>
        <v>#N/A</v>
      </c>
      <c r="F56" s="315"/>
      <c r="H56" s="458" t="e">
        <f>IF(Worksheet!G88="",NA(),Worksheet!G88)</f>
        <v>#N/A</v>
      </c>
      <c r="I56" s="458"/>
      <c r="J56" s="458"/>
      <c r="K56" s="315"/>
      <c r="M56" s="459"/>
      <c r="N56" s="460"/>
      <c r="O56" s="460"/>
      <c r="P56" s="460"/>
      <c r="Q56" s="460"/>
      <c r="R56" s="460"/>
      <c r="S56" s="461"/>
    </row>
    <row r="57" spans="2:19" ht="14.5" customHeight="1" x14ac:dyDescent="0.35">
      <c r="B57" s="315"/>
      <c r="C57" s="144" t="e">
        <f>IF(Worksheet!I89="",NA( ),INDEX(References!$H$13:$H$48,MATCH(Calculations!A40,References!$G$13:$G$48,0)))</f>
        <v>#N/A</v>
      </c>
      <c r="D57" s="144" t="e">
        <f>IF(Worksheet!I89="",NA( ),Worksheet!I89)</f>
        <v>#N/A</v>
      </c>
      <c r="E57" s="144" t="e">
        <f>IF(Worksheet!K89="",NA( ),Worksheet!K89)</f>
        <v>#N/A</v>
      </c>
      <c r="F57" s="315"/>
      <c r="H57" s="458" t="e">
        <f>IF(Worksheet!G89="",NA(),Worksheet!G89)</f>
        <v>#N/A</v>
      </c>
      <c r="I57" s="458"/>
      <c r="J57" s="458"/>
      <c r="K57" s="315"/>
      <c r="M57" s="459"/>
      <c r="N57" s="460"/>
      <c r="O57" s="460"/>
      <c r="P57" s="460"/>
      <c r="Q57" s="460"/>
      <c r="R57" s="460"/>
      <c r="S57" s="461"/>
    </row>
    <row r="58" spans="2:19" ht="14.5" customHeight="1" x14ac:dyDescent="0.35">
      <c r="B58" s="315"/>
      <c r="C58" s="144" t="e">
        <f>IF(Worksheet!I90="",NA( ),INDEX(References!$H$13:$H$48,MATCH(Calculations!A81,References!$G$13:$G$48,0)))</f>
        <v>#N/A</v>
      </c>
      <c r="D58" s="144" t="str">
        <f>IF(Worksheet!I90="",NA( ),Worksheet!I90)</f>
        <v>Proposed Qty</v>
      </c>
      <c r="E58" s="144" t="str">
        <f>IF(Worksheet!K90="",NA( ),Worksheet!K90)</f>
        <v>Proposed Watts</v>
      </c>
      <c r="F58" s="315"/>
      <c r="H58" s="458" t="str">
        <f>IF(Worksheet!G90="",NA(),Worksheet!G90)</f>
        <v>Lighting Type to be Replaced</v>
      </c>
      <c r="I58" s="458"/>
      <c r="J58" s="458"/>
      <c r="K58" s="315"/>
      <c r="M58" s="459"/>
      <c r="N58" s="460"/>
      <c r="O58" s="460"/>
      <c r="P58" s="460"/>
      <c r="Q58" s="460"/>
      <c r="R58" s="460"/>
      <c r="S58" s="461"/>
    </row>
    <row r="59" spans="2:19" x14ac:dyDescent="0.35">
      <c r="B59" s="315"/>
      <c r="C59" s="144" t="e">
        <f>IF(Worksheet!I91="",NA( ),INDEX(References!$H$13:$H$48,MATCH(Calculations!A82,References!$G$13:$G$48,0)))</f>
        <v>#N/A</v>
      </c>
      <c r="D59" s="144" t="e">
        <f>IF(Worksheet!I91="",NA( ),Worksheet!I91)</f>
        <v>#N/A</v>
      </c>
      <c r="E59" s="144" t="e">
        <f>IF(Worksheet!K91="",NA( ),Worksheet!K91)</f>
        <v>#N/A</v>
      </c>
      <c r="F59" s="315"/>
      <c r="H59" s="458" t="e">
        <f>IF(Worksheet!G91="",NA(),Worksheet!G91)</f>
        <v>#N/A</v>
      </c>
      <c r="I59" s="458"/>
      <c r="J59" s="458"/>
      <c r="K59" s="315"/>
      <c r="M59" s="459"/>
      <c r="N59" s="460"/>
      <c r="O59" s="460"/>
      <c r="P59" s="460"/>
      <c r="Q59" s="460"/>
      <c r="R59" s="460"/>
      <c r="S59" s="461"/>
    </row>
    <row r="60" spans="2:19" x14ac:dyDescent="0.35">
      <c r="B60" s="315"/>
      <c r="C60" s="144" t="e">
        <f>IF(Worksheet!I92="",NA( ),INDEX(References!$H$13:$H$48,MATCH(Calculations!A83,References!$G$13:$G$48,0)))</f>
        <v>#N/A</v>
      </c>
      <c r="D60" s="144" t="e">
        <f>IF(Worksheet!I92="",NA( ),Worksheet!I92)</f>
        <v>#N/A</v>
      </c>
      <c r="E60" s="144" t="e">
        <f>IF(Worksheet!K92="",NA( ),Worksheet!K92)</f>
        <v>#N/A</v>
      </c>
      <c r="F60" s="315"/>
      <c r="H60" s="458" t="e">
        <f>IF(Worksheet!G92="",NA(),Worksheet!G92)</f>
        <v>#N/A</v>
      </c>
      <c r="I60" s="458"/>
      <c r="J60" s="458"/>
      <c r="K60" s="315"/>
      <c r="M60" s="459"/>
      <c r="N60" s="460"/>
      <c r="O60" s="460"/>
      <c r="P60" s="460"/>
      <c r="Q60" s="460"/>
      <c r="R60" s="460"/>
      <c r="S60" s="461"/>
    </row>
    <row r="61" spans="2:19" x14ac:dyDescent="0.35">
      <c r="B61" s="315"/>
      <c r="C61" s="144" t="e">
        <f>IF(Worksheet!I93="",NA( ),INDEX(References!$H$13:$H$48,MATCH(Calculations!A84,References!$G$13:$G$48,0)))</f>
        <v>#N/A</v>
      </c>
      <c r="D61" s="144" t="e">
        <f>IF(Worksheet!I93="",NA( ),Worksheet!I93)</f>
        <v>#N/A</v>
      </c>
      <c r="E61" s="144" t="e">
        <f>IF(Worksheet!K93="",NA( ),Worksheet!K93)</f>
        <v>#N/A</v>
      </c>
      <c r="F61" s="315"/>
      <c r="H61" s="458" t="e">
        <f>IF(Worksheet!G93="",NA(),Worksheet!G93)</f>
        <v>#N/A</v>
      </c>
      <c r="I61" s="458"/>
      <c r="J61" s="458"/>
      <c r="K61" s="315"/>
      <c r="M61" s="459"/>
      <c r="N61" s="460"/>
      <c r="O61" s="460"/>
      <c r="P61" s="460"/>
      <c r="Q61" s="460"/>
      <c r="R61" s="460"/>
      <c r="S61" s="461"/>
    </row>
    <row r="62" spans="2:19" x14ac:dyDescent="0.35">
      <c r="B62" s="315"/>
      <c r="C62" s="144" t="e">
        <f>IF(Worksheet!I94="",NA( ),INDEX(References!$H$13:$H$48,MATCH(Calculations!A85,References!$G$13:$G$48,0)))</f>
        <v>#N/A</v>
      </c>
      <c r="D62" s="144" t="e">
        <f>IF(Worksheet!I94="",NA( ),Worksheet!I94)</f>
        <v>#N/A</v>
      </c>
      <c r="E62" s="144" t="e">
        <f>IF(Worksheet!K94="",NA( ),Worksheet!K94)</f>
        <v>#N/A</v>
      </c>
      <c r="F62" s="315"/>
      <c r="H62" s="458" t="e">
        <f>IF(Worksheet!G94="",NA(),Worksheet!G94)</f>
        <v>#N/A</v>
      </c>
      <c r="I62" s="458"/>
      <c r="J62" s="458"/>
      <c r="K62" s="315"/>
      <c r="M62" s="459"/>
      <c r="N62" s="460"/>
      <c r="O62" s="460"/>
      <c r="P62" s="460"/>
      <c r="Q62" s="460"/>
      <c r="R62" s="460"/>
      <c r="S62" s="461"/>
    </row>
    <row r="63" spans="2:19" ht="14.5" customHeight="1" x14ac:dyDescent="0.35">
      <c r="B63" s="315"/>
      <c r="C63" s="144" t="e">
        <f>IF(Worksheet!I63="",NA( ),INDEX(References!$H$13:$H$48,MATCH(Calculations!A86,References!$G$13:$G$48,0)))</f>
        <v>#N/A</v>
      </c>
      <c r="D63" s="144" t="e">
        <f>IF(Worksheet!I63="",NA( ),Worksheet!I63)</f>
        <v>#N/A</v>
      </c>
      <c r="E63" s="144" t="e">
        <f>IF(Worksheet!K63="",NA( ),Worksheet!K63)</f>
        <v>#N/A</v>
      </c>
      <c r="F63" s="315"/>
      <c r="H63" s="458" t="e">
        <f>IF(Worksheet!G63="",NA(),Worksheet!G63)</f>
        <v>#N/A</v>
      </c>
      <c r="I63" s="458"/>
      <c r="J63" s="458"/>
      <c r="K63" s="315"/>
      <c r="M63" s="459"/>
      <c r="N63" s="460"/>
      <c r="O63" s="460"/>
      <c r="P63" s="460"/>
      <c r="Q63" s="460"/>
      <c r="R63" s="460"/>
      <c r="S63" s="461"/>
    </row>
    <row r="64" spans="2:19" ht="14.5" customHeight="1" x14ac:dyDescent="0.35">
      <c r="B64" s="315"/>
      <c r="C64" s="144" t="e">
        <f>IF(Worksheet!I96="",NA( ),INDEX(References!$H$13:$H$48,MATCH(Calculations!A87,References!$G$13:$G$48,0)))</f>
        <v>#N/A</v>
      </c>
      <c r="D64" s="144" t="e">
        <f>IF(Worksheet!I96="",NA( ),Worksheet!I96)</f>
        <v>#N/A</v>
      </c>
      <c r="E64" s="144" t="e">
        <f>IF(Worksheet!K96="",NA( ),Worksheet!K96)</f>
        <v>#N/A</v>
      </c>
      <c r="F64" s="315"/>
      <c r="H64" s="458" t="e">
        <f>IF(Worksheet!G96="",NA(),Worksheet!G96)</f>
        <v>#N/A</v>
      </c>
      <c r="I64" s="458"/>
      <c r="J64" s="458"/>
      <c r="K64" s="315"/>
      <c r="M64" s="459"/>
      <c r="N64" s="460"/>
      <c r="O64" s="460"/>
      <c r="P64" s="460"/>
      <c r="Q64" s="460"/>
      <c r="R64" s="460"/>
      <c r="S64" s="461"/>
    </row>
    <row r="65" spans="2:19" ht="14.5" customHeight="1" x14ac:dyDescent="0.35">
      <c r="B65" s="315"/>
      <c r="C65" s="144" t="e">
        <f>IF(Worksheet!I97="",NA( ),INDEX(References!$H$13:$H$48,MATCH(Calculations!A88,References!$G$13:$G$48,0)))</f>
        <v>#N/A</v>
      </c>
      <c r="D65" s="144" t="e">
        <f>IF(Worksheet!I97="",NA( ),Worksheet!I97)</f>
        <v>#N/A</v>
      </c>
      <c r="E65" s="144" t="e">
        <f>IF(Worksheet!K97="",NA( ),Worksheet!K97)</f>
        <v>#N/A</v>
      </c>
      <c r="F65" s="315"/>
      <c r="H65" s="458" t="e">
        <f>IF(Worksheet!G97="",NA(),Worksheet!G97)</f>
        <v>#N/A</v>
      </c>
      <c r="I65" s="458"/>
      <c r="J65" s="458"/>
      <c r="K65" s="315"/>
      <c r="M65" s="459"/>
      <c r="N65" s="460"/>
      <c r="O65" s="460"/>
      <c r="P65" s="460"/>
      <c r="Q65" s="460"/>
      <c r="R65" s="460"/>
      <c r="S65" s="461"/>
    </row>
    <row r="66" spans="2:19" ht="14.5" customHeight="1" x14ac:dyDescent="0.35">
      <c r="B66" s="315"/>
      <c r="C66" s="144" t="e">
        <f>IF(Worksheet!I98="",NA( ),INDEX(References!$H$13:$H$48,MATCH(Calculations!A89,References!$G$13:$G$48,0)))</f>
        <v>#N/A</v>
      </c>
      <c r="D66" s="144" t="str">
        <f>IF(Worksheet!I98="",NA( ),Worksheet!I98)</f>
        <v>Proposed Qty</v>
      </c>
      <c r="E66" s="144" t="str">
        <f>IF(Worksheet!K98="",NA( ),Worksheet!K98)</f>
        <v>Proposed Watts</v>
      </c>
      <c r="F66" s="315"/>
      <c r="H66" s="458" t="str">
        <f>IF(Worksheet!G98="",NA(),Worksheet!G98)</f>
        <v>Lighting Type to be Replaced</v>
      </c>
      <c r="I66" s="458"/>
      <c r="J66" s="458"/>
      <c r="K66" s="315"/>
      <c r="M66" s="459"/>
      <c r="N66" s="460"/>
      <c r="O66" s="460"/>
      <c r="P66" s="460"/>
      <c r="Q66" s="460"/>
      <c r="R66" s="460"/>
      <c r="S66" s="461"/>
    </row>
    <row r="67" spans="2:19" x14ac:dyDescent="0.35">
      <c r="B67" s="315"/>
      <c r="C67" s="144" t="e">
        <f>IF(Worksheet!I99="",NA( ),INDEX(References!$H$13:$H$48,MATCH(Calculations!A90,References!$G$13:$G$48,0)))</f>
        <v>#N/A</v>
      </c>
      <c r="D67" s="144" t="e">
        <f>IF(Worksheet!I99="",NA( ),Worksheet!I99)</f>
        <v>#N/A</v>
      </c>
      <c r="E67" s="144" t="e">
        <f>IF(Worksheet!K99="",NA( ),Worksheet!K99)</f>
        <v>#N/A</v>
      </c>
      <c r="F67" s="315"/>
      <c r="H67" s="458" t="e">
        <f>IF(Worksheet!G99="",NA(),Worksheet!G99)</f>
        <v>#N/A</v>
      </c>
      <c r="I67" s="458"/>
      <c r="J67" s="458"/>
      <c r="K67" s="315"/>
      <c r="M67" s="459"/>
      <c r="N67" s="460"/>
      <c r="O67" s="460"/>
      <c r="P67" s="460"/>
      <c r="Q67" s="460"/>
      <c r="R67" s="460"/>
      <c r="S67" s="461"/>
    </row>
    <row r="68" spans="2:19" x14ac:dyDescent="0.35">
      <c r="B68" s="315"/>
      <c r="C68" s="144" t="e">
        <f>IF(Worksheet!I100="",NA( ),INDEX(References!$H$13:$H$48,MATCH(Calculations!A91,References!$G$13:$G$48,0)))</f>
        <v>#N/A</v>
      </c>
      <c r="D68" s="144" t="e">
        <f>IF(Worksheet!I100="",NA( ),Worksheet!I100)</f>
        <v>#N/A</v>
      </c>
      <c r="E68" s="144" t="e">
        <f>IF(Worksheet!K100="",NA( ),Worksheet!K100)</f>
        <v>#N/A</v>
      </c>
      <c r="F68" s="315"/>
      <c r="H68" s="458" t="e">
        <f>IF(Worksheet!G100="",NA(),Worksheet!G100)</f>
        <v>#N/A</v>
      </c>
      <c r="I68" s="458"/>
      <c r="J68" s="458"/>
      <c r="K68" s="315"/>
      <c r="M68" s="459"/>
      <c r="N68" s="460"/>
      <c r="O68" s="460"/>
      <c r="P68" s="460"/>
      <c r="Q68" s="460"/>
      <c r="R68" s="460"/>
      <c r="S68" s="461"/>
    </row>
    <row r="69" spans="2:19" x14ac:dyDescent="0.35">
      <c r="B69" s="315"/>
      <c r="C69" s="144" t="e">
        <f>IF(Worksheet!I101="",NA( ),INDEX(References!$H$13:$H$48,MATCH(Calculations!A92,References!$G$13:$G$48,0)))</f>
        <v>#N/A</v>
      </c>
      <c r="D69" s="144" t="e">
        <f>IF(Worksheet!I101="",NA( ),Worksheet!I101)</f>
        <v>#N/A</v>
      </c>
      <c r="E69" s="144" t="e">
        <f>IF(Worksheet!K101="",NA( ),Worksheet!K101)</f>
        <v>#N/A</v>
      </c>
      <c r="F69" s="315"/>
      <c r="H69" s="458" t="e">
        <f>IF(Worksheet!G101="",NA(),Worksheet!G101)</f>
        <v>#N/A</v>
      </c>
      <c r="I69" s="458"/>
      <c r="J69" s="458"/>
      <c r="K69" s="315"/>
      <c r="M69" s="459"/>
      <c r="N69" s="460"/>
      <c r="O69" s="460"/>
      <c r="P69" s="460"/>
      <c r="Q69" s="460"/>
      <c r="R69" s="460"/>
      <c r="S69" s="461"/>
    </row>
    <row r="70" spans="2:19" x14ac:dyDescent="0.35">
      <c r="B70" s="315"/>
      <c r="C70" s="144" t="e">
        <f>IF(Worksheet!I102="",NA( ),INDEX(References!$H$13:$H$48,MATCH(Calculations!A93,References!$G$13:$G$48,0)))</f>
        <v>#N/A</v>
      </c>
      <c r="D70" s="144" t="e">
        <f>IF(Worksheet!I102="",NA( ),Worksheet!I102)</f>
        <v>#N/A</v>
      </c>
      <c r="E70" s="144" t="e">
        <f>IF(Worksheet!K102="",NA( ),Worksheet!K102)</f>
        <v>#N/A</v>
      </c>
      <c r="F70" s="315"/>
      <c r="H70" s="458" t="e">
        <f>IF(Worksheet!G102="",NA(),Worksheet!G102)</f>
        <v>#N/A</v>
      </c>
      <c r="I70" s="458"/>
      <c r="J70" s="458"/>
      <c r="K70" s="315"/>
      <c r="M70" s="459"/>
      <c r="N70" s="460"/>
      <c r="O70" s="460"/>
      <c r="P70" s="460"/>
      <c r="Q70" s="460"/>
      <c r="R70" s="460"/>
      <c r="S70" s="461"/>
    </row>
    <row r="71" spans="2:19" ht="14.5" customHeight="1" x14ac:dyDescent="0.35">
      <c r="B71" s="315"/>
      <c r="C71" s="144" t="e">
        <f>IF(Worksheet!I71="",NA( ),INDEX(References!$H$13:$H$48,MATCH(Calculations!#REF!,References!$G$13:$G$48,0)))</f>
        <v>#N/A</v>
      </c>
      <c r="D71" s="144" t="e">
        <f>IF(Worksheet!I71="",NA( ),Worksheet!I71)</f>
        <v>#N/A</v>
      </c>
      <c r="E71" s="144" t="e">
        <f>IF(Worksheet!K71="",NA( ),Worksheet!K71)</f>
        <v>#N/A</v>
      </c>
      <c r="F71" s="315"/>
      <c r="H71" s="458" t="e">
        <f>IF(Worksheet!G71="",NA(),Worksheet!G71)</f>
        <v>#N/A</v>
      </c>
      <c r="I71" s="458"/>
      <c r="J71" s="458"/>
      <c r="K71" s="315"/>
      <c r="M71" s="459"/>
      <c r="N71" s="460"/>
      <c r="O71" s="460"/>
      <c r="P71" s="460"/>
      <c r="Q71" s="460"/>
      <c r="R71" s="460"/>
      <c r="S71" s="461"/>
    </row>
    <row r="72" spans="2:19" ht="14.5" customHeight="1" x14ac:dyDescent="0.35">
      <c r="B72" s="315"/>
      <c r="C72" s="144" t="e">
        <f>IF(Worksheet!I48="",NA( ),INDEX(References!$H$13:$H$48,MATCH(Calculations!#REF!,References!$G$13:$G$48,0)))</f>
        <v>#N/A</v>
      </c>
      <c r="D72" s="144" t="e">
        <f>IF(Worksheet!I48="",NA( ),Worksheet!I48)</f>
        <v>#N/A</v>
      </c>
      <c r="E72" s="144" t="e">
        <f>IF(Worksheet!K48="",NA( ),Worksheet!K48)</f>
        <v>#N/A</v>
      </c>
      <c r="F72" s="315"/>
      <c r="H72" s="458" t="e">
        <f>IF(Worksheet!G48="",NA(),Worksheet!G48)</f>
        <v>#N/A</v>
      </c>
      <c r="I72" s="458"/>
      <c r="J72" s="458"/>
      <c r="K72" s="315"/>
      <c r="M72" s="459"/>
      <c r="N72" s="460"/>
      <c r="O72" s="460"/>
      <c r="P72" s="460"/>
      <c r="Q72" s="460"/>
      <c r="R72" s="460"/>
      <c r="S72" s="461"/>
    </row>
    <row r="73" spans="2:19" ht="14.5" customHeight="1" x14ac:dyDescent="0.35">
      <c r="B73" s="315"/>
      <c r="C73" s="144" t="e">
        <f>IF(Worksheet!I49="",NA( ),INDEX(References!$H$13:$H$48,MATCH(Calculations!#REF!,References!$G$13:$G$48,0)))</f>
        <v>#N/A</v>
      </c>
      <c r="D73" s="144" t="e">
        <f>IF(Worksheet!I49="",NA( ),Worksheet!I49)</f>
        <v>#N/A</v>
      </c>
      <c r="E73" s="144" t="e">
        <f>IF(Worksheet!K49="",NA( ),Worksheet!K49)</f>
        <v>#N/A</v>
      </c>
      <c r="F73" s="315"/>
      <c r="H73" s="458" t="e">
        <f>IF(Worksheet!G49="",NA(),Worksheet!G49)</f>
        <v>#N/A</v>
      </c>
      <c r="I73" s="458"/>
      <c r="J73" s="458"/>
      <c r="K73" s="315"/>
      <c r="M73" s="459"/>
      <c r="N73" s="460"/>
      <c r="O73" s="460"/>
      <c r="P73" s="460"/>
      <c r="Q73" s="460"/>
      <c r="R73" s="460"/>
      <c r="S73" s="461"/>
    </row>
    <row r="74" spans="2:19" ht="14.5" customHeight="1" x14ac:dyDescent="0.35">
      <c r="B74" s="315"/>
      <c r="C74" s="144" t="e">
        <f>IF(Worksheet!I50="",NA( ),INDEX(References!$H$13:$H$48,MATCH(Calculations!A41,References!$G$13:$G$48,0)))</f>
        <v>#N/A</v>
      </c>
      <c r="D74" s="144" t="str">
        <f>IF(Worksheet!I50="",NA( ),Worksheet!I50)</f>
        <v>Proposed Qty</v>
      </c>
      <c r="E74" s="144" t="str">
        <f>IF(Worksheet!K50="",NA( ),Worksheet!K50)</f>
        <v>Proposed Watts</v>
      </c>
      <c r="F74" s="315"/>
      <c r="H74" s="458" t="str">
        <f>IF(Worksheet!G50="",NA(),Worksheet!G50)</f>
        <v>Lighting Type to be Replaced</v>
      </c>
      <c r="I74" s="458"/>
      <c r="J74" s="458"/>
      <c r="K74" s="315"/>
      <c r="M74" s="459"/>
      <c r="N74" s="460"/>
      <c r="O74" s="460"/>
      <c r="P74" s="460"/>
      <c r="Q74" s="460"/>
      <c r="R74" s="460"/>
      <c r="S74" s="461"/>
    </row>
    <row r="75" spans="2:19" x14ac:dyDescent="0.35">
      <c r="B75" s="315"/>
      <c r="C75" s="144" t="e">
        <f>IF(Worksheet!I51="",NA( ),INDEX(References!$H$13:$H$48,MATCH(Calculations!A42,References!$G$13:$G$48,0)))</f>
        <v>#N/A</v>
      </c>
      <c r="D75" s="144" t="e">
        <f>IF(Worksheet!I51="",NA( ),Worksheet!I51)</f>
        <v>#N/A</v>
      </c>
      <c r="E75" s="144" t="e">
        <f>IF(Worksheet!K51="",NA( ),Worksheet!K51)</f>
        <v>#N/A</v>
      </c>
      <c r="F75" s="315"/>
      <c r="H75" s="458" t="e">
        <f>IF(Worksheet!G51="",NA(),Worksheet!G51)</f>
        <v>#N/A</v>
      </c>
      <c r="I75" s="458"/>
      <c r="J75" s="458"/>
      <c r="K75" s="315"/>
      <c r="M75" s="459"/>
      <c r="N75" s="460"/>
      <c r="O75" s="460"/>
      <c r="P75" s="460"/>
      <c r="Q75" s="460"/>
      <c r="R75" s="460"/>
      <c r="S75" s="461"/>
    </row>
    <row r="76" spans="2:19" x14ac:dyDescent="0.35">
      <c r="B76" s="315"/>
      <c r="C76" s="144" t="e">
        <f>IF(Worksheet!I52="",NA( ),INDEX(References!$H$13:$H$48,MATCH(Calculations!A43,References!$G$13:$G$48,0)))</f>
        <v>#N/A</v>
      </c>
      <c r="D76" s="144" t="e">
        <f>IF(Worksheet!I52="",NA( ),Worksheet!I52)</f>
        <v>#N/A</v>
      </c>
      <c r="E76" s="144" t="e">
        <f>IF(Worksheet!K52="",NA( ),Worksheet!K52)</f>
        <v>#N/A</v>
      </c>
      <c r="F76" s="315"/>
      <c r="H76" s="458" t="e">
        <f>IF(Worksheet!G52="",NA(),Worksheet!G52)</f>
        <v>#N/A</v>
      </c>
      <c r="I76" s="458"/>
      <c r="J76" s="458"/>
      <c r="K76" s="315"/>
      <c r="M76" s="459"/>
      <c r="N76" s="460"/>
      <c r="O76" s="460"/>
      <c r="P76" s="460"/>
      <c r="Q76" s="460"/>
      <c r="R76" s="460"/>
      <c r="S76" s="461"/>
    </row>
    <row r="77" spans="2:19" x14ac:dyDescent="0.35">
      <c r="B77" s="315"/>
      <c r="C77" s="144" t="e">
        <f>IF(Worksheet!I53="",NA( ),INDEX(References!$H$13:$H$48,MATCH(Calculations!A44,References!$G$13:$G$48,0)))</f>
        <v>#N/A</v>
      </c>
      <c r="D77" s="144" t="e">
        <f>IF(Worksheet!I53="",NA( ),Worksheet!I53)</f>
        <v>#N/A</v>
      </c>
      <c r="E77" s="144" t="e">
        <f>IF(Worksheet!K53="",NA( ),Worksheet!K53)</f>
        <v>#N/A</v>
      </c>
      <c r="F77" s="315"/>
      <c r="H77" s="458" t="e">
        <f>IF(Worksheet!G53="",NA(),Worksheet!G53)</f>
        <v>#N/A</v>
      </c>
      <c r="I77" s="458"/>
      <c r="J77" s="458"/>
      <c r="K77" s="315"/>
      <c r="M77" s="459"/>
      <c r="N77" s="460"/>
      <c r="O77" s="460"/>
      <c r="P77" s="460"/>
      <c r="Q77" s="460"/>
      <c r="R77" s="460"/>
      <c r="S77" s="461"/>
    </row>
    <row r="78" spans="2:19" x14ac:dyDescent="0.35">
      <c r="B78" s="315"/>
      <c r="C78" s="144" t="e">
        <f>IF(Worksheet!I54="",NA( ),INDEX(References!$H$13:$H$48,MATCH(Calculations!A45,References!$G$13:$G$48,0)))</f>
        <v>#N/A</v>
      </c>
      <c r="D78" s="144" t="e">
        <f>IF(Worksheet!I54="",NA( ),Worksheet!I54)</f>
        <v>#N/A</v>
      </c>
      <c r="E78" s="144" t="e">
        <f>IF(Worksheet!K54="",NA( ),Worksheet!K54)</f>
        <v>#N/A</v>
      </c>
      <c r="F78" s="315"/>
      <c r="H78" s="458" t="e">
        <f>IF(Worksheet!G54="",NA(),Worksheet!G54)</f>
        <v>#N/A</v>
      </c>
      <c r="I78" s="458"/>
      <c r="J78" s="458"/>
      <c r="K78" s="315"/>
      <c r="M78" s="459"/>
      <c r="N78" s="460"/>
      <c r="O78" s="460"/>
      <c r="P78" s="460"/>
      <c r="Q78" s="460"/>
      <c r="R78" s="460"/>
      <c r="S78" s="461"/>
    </row>
    <row r="79" spans="2:19" ht="14.5" customHeight="1" x14ac:dyDescent="0.35">
      <c r="B79" s="315"/>
      <c r="C79" s="144" t="e">
        <f>IF(Worksheet!I79="",NA( ),INDEX(References!$H$13:$H$48,MATCH(Calculations!A46,References!$G$13:$G$48,0)))</f>
        <v>#N/A</v>
      </c>
      <c r="D79" s="144" t="e">
        <f>IF(Worksheet!I79="",NA( ),Worksheet!I79)</f>
        <v>#N/A</v>
      </c>
      <c r="E79" s="144" t="e">
        <f>IF(Worksheet!K79="",NA( ),Worksheet!K79)</f>
        <v>#N/A</v>
      </c>
      <c r="F79" s="315"/>
      <c r="H79" s="458" t="e">
        <f>IF(Worksheet!G79="",NA(),Worksheet!G79)</f>
        <v>#N/A</v>
      </c>
      <c r="I79" s="458"/>
      <c r="J79" s="458"/>
      <c r="K79" s="315"/>
      <c r="M79" s="459"/>
      <c r="N79" s="460"/>
      <c r="O79" s="460"/>
      <c r="P79" s="460"/>
      <c r="Q79" s="460"/>
      <c r="R79" s="460"/>
      <c r="S79" s="461"/>
    </row>
    <row r="80" spans="2:19" ht="14.5" customHeight="1" x14ac:dyDescent="0.35">
      <c r="B80" s="315"/>
      <c r="C80" s="144" t="e">
        <f>IF(Worksheet!I56="",NA( ),INDEX(References!$H$13:$H$48,MATCH(Calculations!A47,References!$G$13:$G$48,0)))</f>
        <v>#N/A</v>
      </c>
      <c r="D80" s="144" t="e">
        <f>IF(Worksheet!I56="",NA( ),Worksheet!I56)</f>
        <v>#N/A</v>
      </c>
      <c r="E80" s="144" t="e">
        <f>IF(Worksheet!K56="",NA( ),Worksheet!K56)</f>
        <v>#N/A</v>
      </c>
      <c r="F80" s="315"/>
      <c r="H80" s="458" t="e">
        <f>IF(Worksheet!G56="",NA(),Worksheet!G56)</f>
        <v>#N/A</v>
      </c>
      <c r="I80" s="458"/>
      <c r="J80" s="458"/>
      <c r="K80" s="315"/>
      <c r="M80" s="459"/>
      <c r="N80" s="460"/>
      <c r="O80" s="460"/>
      <c r="P80" s="460"/>
      <c r="Q80" s="460"/>
      <c r="R80" s="460"/>
      <c r="S80" s="461"/>
    </row>
    <row r="81" spans="2:19" ht="14.5" customHeight="1" x14ac:dyDescent="0.35">
      <c r="B81" s="315"/>
      <c r="C81" s="144" t="e">
        <f>IF(Worksheet!I57="",NA( ),INDEX(References!$H$13:$H$48,MATCH(Calculations!A48,References!$G$13:$G$48,0)))</f>
        <v>#N/A</v>
      </c>
      <c r="D81" s="144" t="e">
        <f>IF(Worksheet!I57="",NA( ),Worksheet!I57)</f>
        <v>#N/A</v>
      </c>
      <c r="E81" s="144" t="e">
        <f>IF(Worksheet!K57="",NA( ),Worksheet!K57)</f>
        <v>#N/A</v>
      </c>
      <c r="F81" s="315"/>
      <c r="H81" s="458" t="e">
        <f>IF(Worksheet!G57="",NA(),Worksheet!G57)</f>
        <v>#N/A</v>
      </c>
      <c r="I81" s="458"/>
      <c r="J81" s="458"/>
      <c r="K81" s="315"/>
      <c r="M81" s="459"/>
      <c r="N81" s="460"/>
      <c r="O81" s="460"/>
      <c r="P81" s="460"/>
      <c r="Q81" s="460"/>
      <c r="R81" s="460"/>
      <c r="S81" s="461"/>
    </row>
    <row r="82" spans="2:19" ht="14.5" customHeight="1" x14ac:dyDescent="0.35">
      <c r="B82" s="315"/>
      <c r="C82" s="144" t="e">
        <f>IF(Worksheet!I58="",NA( ),INDEX(References!$H$13:$H$48,MATCH(Calculations!A49,References!$G$13:$G$48,0)))</f>
        <v>#N/A</v>
      </c>
      <c r="D82" s="144" t="str">
        <f>IF(Worksheet!I58="",NA( ),Worksheet!I58)</f>
        <v>Proposed Qty</v>
      </c>
      <c r="E82" s="144" t="str">
        <f>IF(Worksheet!K58="",NA( ),Worksheet!K58)</f>
        <v>Proposed Watts</v>
      </c>
      <c r="F82" s="315"/>
      <c r="H82" s="458" t="str">
        <f>IF(Worksheet!G58="",NA(),Worksheet!G58)</f>
        <v>Lighting Type to be Replaced</v>
      </c>
      <c r="I82" s="458"/>
      <c r="J82" s="458"/>
      <c r="K82" s="315"/>
      <c r="M82" s="459"/>
      <c r="N82" s="460"/>
      <c r="O82" s="460"/>
      <c r="P82" s="460"/>
      <c r="Q82" s="460"/>
      <c r="R82" s="460"/>
      <c r="S82" s="461"/>
    </row>
    <row r="83" spans="2:19" x14ac:dyDescent="0.35">
      <c r="B83" s="315"/>
      <c r="C83" s="144" t="e">
        <f>IF(Worksheet!I59="",NA( ),INDEX(References!$H$13:$H$48,MATCH(Calculations!A50,References!$G$13:$G$48,0)))</f>
        <v>#N/A</v>
      </c>
      <c r="D83" s="144" t="e">
        <f>IF(Worksheet!I59="",NA( ),Worksheet!I59)</f>
        <v>#N/A</v>
      </c>
      <c r="E83" s="144" t="e">
        <f>IF(Worksheet!K59="",NA( ),Worksheet!K59)</f>
        <v>#N/A</v>
      </c>
      <c r="F83" s="315"/>
      <c r="H83" s="458" t="e">
        <f>IF(Worksheet!G59="",NA(),Worksheet!G59)</f>
        <v>#N/A</v>
      </c>
      <c r="I83" s="458"/>
      <c r="J83" s="458"/>
      <c r="K83" s="315"/>
      <c r="M83" s="459"/>
      <c r="N83" s="460"/>
      <c r="O83" s="460"/>
      <c r="P83" s="460"/>
      <c r="Q83" s="460"/>
      <c r="R83" s="460"/>
      <c r="S83" s="461"/>
    </row>
    <row r="84" spans="2:19" x14ac:dyDescent="0.35">
      <c r="B84" s="315"/>
      <c r="C84" s="144" t="e">
        <f>IF(Worksheet!I60="",NA( ),INDEX(References!$H$13:$H$48,MATCH(Calculations!A51,References!$G$13:$G$48,0)))</f>
        <v>#N/A</v>
      </c>
      <c r="D84" s="144" t="e">
        <f>IF(Worksheet!I60="",NA( ),Worksheet!I60)</f>
        <v>#N/A</v>
      </c>
      <c r="E84" s="144" t="e">
        <f>IF(Worksheet!K60="",NA( ),Worksheet!K60)</f>
        <v>#N/A</v>
      </c>
      <c r="F84" s="315"/>
      <c r="H84" s="458" t="e">
        <f>IF(Worksheet!G60="",NA(),Worksheet!G60)</f>
        <v>#N/A</v>
      </c>
      <c r="I84" s="458"/>
      <c r="J84" s="458"/>
      <c r="K84" s="315"/>
      <c r="M84" s="459"/>
      <c r="N84" s="460"/>
      <c r="O84" s="460"/>
      <c r="P84" s="460"/>
      <c r="Q84" s="460"/>
      <c r="R84" s="460"/>
      <c r="S84" s="461"/>
    </row>
    <row r="85" spans="2:19" x14ac:dyDescent="0.35">
      <c r="B85" s="315"/>
      <c r="C85" s="144" t="e">
        <f>IF(Worksheet!I61="",NA( ),INDEX(References!$H$13:$H$48,MATCH(Calculations!A52,References!$G$13:$G$48,0)))</f>
        <v>#N/A</v>
      </c>
      <c r="D85" s="144" t="e">
        <f>IF(Worksheet!I61="",NA( ),Worksheet!I61)</f>
        <v>#N/A</v>
      </c>
      <c r="E85" s="144" t="e">
        <f>IF(Worksheet!K61="",NA( ),Worksheet!K61)</f>
        <v>#N/A</v>
      </c>
      <c r="F85" s="315"/>
      <c r="H85" s="458" t="e">
        <f>IF(Worksheet!G61="",NA(),Worksheet!G61)</f>
        <v>#N/A</v>
      </c>
      <c r="I85" s="458"/>
      <c r="J85" s="458"/>
      <c r="K85" s="315"/>
      <c r="M85" s="459"/>
      <c r="N85" s="460"/>
      <c r="O85" s="460"/>
      <c r="P85" s="460"/>
      <c r="Q85" s="460"/>
      <c r="R85" s="460"/>
      <c r="S85" s="461"/>
    </row>
    <row r="86" spans="2:19" x14ac:dyDescent="0.35">
      <c r="B86" s="315"/>
      <c r="C86" s="144" t="e">
        <f>IF(Worksheet!I62="",NA( ),INDEX(References!$H$13:$H$48,MATCH(Calculations!A53,References!$G$13:$G$48,0)))</f>
        <v>#N/A</v>
      </c>
      <c r="D86" s="144" t="e">
        <f>IF(Worksheet!I62="",NA( ),Worksheet!I62)</f>
        <v>#N/A</v>
      </c>
      <c r="E86" s="144" t="e">
        <f>IF(Worksheet!K62="",NA( ),Worksheet!K62)</f>
        <v>#N/A</v>
      </c>
      <c r="F86" s="315"/>
      <c r="H86" s="458" t="e">
        <f>IF(Worksheet!G62="",NA(),Worksheet!G62)</f>
        <v>#N/A</v>
      </c>
      <c r="I86" s="458"/>
      <c r="J86" s="458"/>
      <c r="K86" s="315"/>
      <c r="M86" s="459"/>
      <c r="N86" s="460"/>
      <c r="O86" s="460"/>
      <c r="P86" s="460"/>
      <c r="Q86" s="460"/>
      <c r="R86" s="460"/>
      <c r="S86" s="461"/>
    </row>
    <row r="87" spans="2:19" ht="14.5" customHeight="1" x14ac:dyDescent="0.35">
      <c r="B87" s="315"/>
      <c r="C87" s="144" t="e">
        <f>IF(Worksheet!I87="",NA( ),INDEX(References!$H$13:$H$48,MATCH(Calculations!A54,References!$G$13:$G$48,0)))</f>
        <v>#N/A</v>
      </c>
      <c r="D87" s="144" t="e">
        <f>IF(Worksheet!I87="",NA( ),Worksheet!I87)</f>
        <v>#N/A</v>
      </c>
      <c r="E87" s="144" t="e">
        <f>IF(Worksheet!K87="",NA( ),Worksheet!K87)</f>
        <v>#N/A</v>
      </c>
      <c r="F87" s="315"/>
      <c r="H87" s="458" t="e">
        <f>IF(Worksheet!G87="",NA(),Worksheet!G87)</f>
        <v>#N/A</v>
      </c>
      <c r="I87" s="458"/>
      <c r="J87" s="458"/>
      <c r="K87" s="315"/>
      <c r="M87" s="459"/>
      <c r="N87" s="460"/>
      <c r="O87" s="460"/>
      <c r="P87" s="460"/>
      <c r="Q87" s="460"/>
      <c r="R87" s="460"/>
      <c r="S87" s="461"/>
    </row>
    <row r="88" spans="2:19" ht="14.5" customHeight="1" x14ac:dyDescent="0.35">
      <c r="B88" s="315"/>
      <c r="C88" s="144" t="e">
        <f>IF(Worksheet!I64="",NA( ),INDEX(References!$H$13:$H$48,MATCH(Calculations!A55,References!$G$13:$G$48,0)))</f>
        <v>#N/A</v>
      </c>
      <c r="D88" s="144" t="e">
        <f>IF(Worksheet!I64="",NA( ),Worksheet!I64)</f>
        <v>#N/A</v>
      </c>
      <c r="E88" s="144" t="e">
        <f>IF(Worksheet!K64="",NA( ),Worksheet!K64)</f>
        <v>#N/A</v>
      </c>
      <c r="F88" s="315"/>
      <c r="H88" s="458" t="e">
        <f>IF(Worksheet!G64="",NA(),Worksheet!G64)</f>
        <v>#N/A</v>
      </c>
      <c r="I88" s="458"/>
      <c r="J88" s="458"/>
      <c r="K88" s="315"/>
      <c r="M88" s="459"/>
      <c r="N88" s="460"/>
      <c r="O88" s="460"/>
      <c r="P88" s="460"/>
      <c r="Q88" s="460"/>
      <c r="R88" s="460"/>
      <c r="S88" s="461"/>
    </row>
    <row r="89" spans="2:19" ht="14.5" customHeight="1" x14ac:dyDescent="0.35">
      <c r="B89" s="315"/>
      <c r="C89" s="144" t="e">
        <f>IF(Worksheet!I65="",NA( ),INDEX(References!$H$13:$H$48,MATCH(Calculations!A56,References!$G$13:$G$48,0)))</f>
        <v>#N/A</v>
      </c>
      <c r="D89" s="144" t="e">
        <f>IF(Worksheet!I65="",NA( ),Worksheet!I65)</f>
        <v>#N/A</v>
      </c>
      <c r="E89" s="144" t="e">
        <f>IF(Worksheet!K65="",NA( ),Worksheet!K65)</f>
        <v>#N/A</v>
      </c>
      <c r="F89" s="315"/>
      <c r="H89" s="458" t="e">
        <f>IF(Worksheet!G65="",NA(),Worksheet!G65)</f>
        <v>#N/A</v>
      </c>
      <c r="I89" s="458"/>
      <c r="J89" s="458"/>
      <c r="K89" s="315"/>
      <c r="M89" s="459"/>
      <c r="N89" s="460"/>
      <c r="O89" s="460"/>
      <c r="P89" s="460"/>
      <c r="Q89" s="460"/>
      <c r="R89" s="460"/>
      <c r="S89" s="461"/>
    </row>
    <row r="90" spans="2:19" ht="14.5" customHeight="1" x14ac:dyDescent="0.35">
      <c r="B90" s="315"/>
      <c r="C90" s="144" t="e">
        <f>IF(Worksheet!I66="",NA( ),INDEX(References!$H$13:$H$48,MATCH(Calculations!A57,References!$G$13:$G$48,0)))</f>
        <v>#N/A</v>
      </c>
      <c r="D90" s="144" t="str">
        <f>IF(Worksheet!I66="",NA( ),Worksheet!I66)</f>
        <v>Proposed Qty</v>
      </c>
      <c r="E90" s="144" t="str">
        <f>IF(Worksheet!K66="",NA( ),Worksheet!K66)</f>
        <v>Proposed Watts</v>
      </c>
      <c r="F90" s="315"/>
      <c r="H90" s="458" t="str">
        <f>IF(Worksheet!G66="",NA(),Worksheet!G66)</f>
        <v>Lighting Type to be Replaced</v>
      </c>
      <c r="I90" s="458"/>
      <c r="J90" s="458"/>
      <c r="K90" s="315"/>
      <c r="M90" s="459"/>
      <c r="N90" s="460"/>
      <c r="O90" s="460"/>
      <c r="P90" s="460"/>
      <c r="Q90" s="460"/>
      <c r="R90" s="460"/>
      <c r="S90" s="461"/>
    </row>
    <row r="91" spans="2:19" x14ac:dyDescent="0.35">
      <c r="B91" s="315"/>
      <c r="C91" s="144" t="e">
        <f>IF(Worksheet!I67="",NA( ),INDEX(References!$H$13:$H$48,MATCH(Calculations!A58,References!$G$13:$G$48,0)))</f>
        <v>#N/A</v>
      </c>
      <c r="D91" s="144" t="e">
        <f>IF(Worksheet!I67="",NA( ),Worksheet!I67)</f>
        <v>#N/A</v>
      </c>
      <c r="E91" s="144" t="e">
        <f>IF(Worksheet!K67="",NA( ),Worksheet!K67)</f>
        <v>#N/A</v>
      </c>
      <c r="F91" s="315"/>
      <c r="H91" s="458" t="e">
        <f>IF(Worksheet!G67="",NA(),Worksheet!G67)</f>
        <v>#N/A</v>
      </c>
      <c r="I91" s="458"/>
      <c r="J91" s="458"/>
      <c r="K91" s="315"/>
      <c r="M91" s="459"/>
      <c r="N91" s="460"/>
      <c r="O91" s="460"/>
      <c r="P91" s="460"/>
      <c r="Q91" s="460"/>
      <c r="R91" s="460"/>
      <c r="S91" s="461"/>
    </row>
    <row r="92" spans="2:19" x14ac:dyDescent="0.35">
      <c r="B92" s="315"/>
      <c r="C92" s="144" t="e">
        <f>IF(Worksheet!I68="",NA( ),INDEX(References!$H$13:$H$48,MATCH(Calculations!A59,References!$G$13:$G$48,0)))</f>
        <v>#N/A</v>
      </c>
      <c r="D92" s="144" t="e">
        <f>IF(Worksheet!I68="",NA( ),Worksheet!I68)</f>
        <v>#N/A</v>
      </c>
      <c r="E92" s="144" t="e">
        <f>IF(Worksheet!K68="",NA( ),Worksheet!K68)</f>
        <v>#N/A</v>
      </c>
      <c r="F92" s="315"/>
      <c r="H92" s="458" t="e">
        <f>IF(Worksheet!G68="",NA(),Worksheet!G68)</f>
        <v>#N/A</v>
      </c>
      <c r="I92" s="458"/>
      <c r="J92" s="458"/>
      <c r="K92" s="315"/>
      <c r="M92" s="459"/>
      <c r="N92" s="460"/>
      <c r="O92" s="460"/>
      <c r="P92" s="460"/>
      <c r="Q92" s="460"/>
      <c r="R92" s="460"/>
      <c r="S92" s="461"/>
    </row>
    <row r="93" spans="2:19" x14ac:dyDescent="0.35">
      <c r="B93" s="315"/>
      <c r="C93" s="144" t="e">
        <f>IF(Worksheet!I69="",NA( ),INDEX(References!$H$13:$H$48,MATCH(Calculations!A60,References!$G$13:$G$48,0)))</f>
        <v>#N/A</v>
      </c>
      <c r="D93" s="144" t="e">
        <f>IF(Worksheet!I69="",NA( ),Worksheet!I69)</f>
        <v>#N/A</v>
      </c>
      <c r="E93" s="144" t="e">
        <f>IF(Worksheet!K69="",NA( ),Worksheet!K69)</f>
        <v>#N/A</v>
      </c>
      <c r="F93" s="315"/>
      <c r="H93" s="458" t="e">
        <f>IF(Worksheet!G69="",NA(),Worksheet!G69)</f>
        <v>#N/A</v>
      </c>
      <c r="I93" s="458"/>
      <c r="J93" s="458"/>
      <c r="K93" s="315"/>
      <c r="M93" s="459"/>
      <c r="N93" s="460"/>
      <c r="O93" s="460"/>
      <c r="P93" s="460"/>
      <c r="Q93" s="460"/>
      <c r="R93" s="460"/>
      <c r="S93" s="461"/>
    </row>
    <row r="94" spans="2:19" x14ac:dyDescent="0.35">
      <c r="B94" s="315"/>
      <c r="C94" s="144" t="e">
        <f>IF(Worksheet!I70="",NA( ),INDEX(References!$H$13:$H$48,MATCH(Calculations!A61,References!$G$13:$G$48,0)))</f>
        <v>#N/A</v>
      </c>
      <c r="D94" s="144" t="e">
        <f>IF(Worksheet!I70="",NA( ),Worksheet!I70)</f>
        <v>#N/A</v>
      </c>
      <c r="E94" s="144" t="e">
        <f>IF(Worksheet!K70="",NA( ),Worksheet!K70)</f>
        <v>#N/A</v>
      </c>
      <c r="F94" s="315"/>
      <c r="H94" s="458" t="e">
        <f>IF(Worksheet!G70="",NA(),Worksheet!G70)</f>
        <v>#N/A</v>
      </c>
      <c r="I94" s="458"/>
      <c r="J94" s="458"/>
      <c r="K94" s="315"/>
      <c r="M94" s="459"/>
      <c r="N94" s="460"/>
      <c r="O94" s="460"/>
      <c r="P94" s="460"/>
      <c r="Q94" s="460"/>
      <c r="R94" s="460"/>
      <c r="S94" s="461"/>
    </row>
    <row r="95" spans="2:19" ht="14.5" customHeight="1" x14ac:dyDescent="0.35">
      <c r="B95" s="315"/>
      <c r="C95" s="144" t="e">
        <f>IF(Worksheet!I95="",NA( ),INDEX(References!$H$13:$H$48,MATCH(Calculations!A62,References!$G$13:$G$48,0)))</f>
        <v>#N/A</v>
      </c>
      <c r="D95" s="144" t="e">
        <f>IF(Worksheet!I95="",NA( ),Worksheet!I95)</f>
        <v>#N/A</v>
      </c>
      <c r="E95" s="144" t="e">
        <f>IF(Worksheet!K95="",NA( ),Worksheet!K95)</f>
        <v>#N/A</v>
      </c>
      <c r="F95" s="315"/>
      <c r="H95" s="458" t="e">
        <f>IF(Worksheet!G95="",NA(),Worksheet!G95)</f>
        <v>#N/A</v>
      </c>
      <c r="I95" s="458"/>
      <c r="J95" s="458"/>
      <c r="K95" s="315"/>
      <c r="M95" s="459"/>
      <c r="N95" s="460"/>
      <c r="O95" s="460"/>
      <c r="P95" s="460"/>
      <c r="Q95" s="460"/>
      <c r="R95" s="460"/>
      <c r="S95" s="461"/>
    </row>
    <row r="96" spans="2:19" ht="14.5" customHeight="1" x14ac:dyDescent="0.35">
      <c r="B96" s="315"/>
      <c r="C96" s="144" t="e">
        <f>IF(Worksheet!I72="",NA( ),INDEX(References!$H$13:$H$48,MATCH(Calculations!A63,References!$G$13:$G$48,0)))</f>
        <v>#N/A</v>
      </c>
      <c r="D96" s="144" t="e">
        <f>IF(Worksheet!I72="",NA( ),Worksheet!I72)</f>
        <v>#N/A</v>
      </c>
      <c r="E96" s="144" t="e">
        <f>IF(Worksheet!K72="",NA( ),Worksheet!K72)</f>
        <v>#N/A</v>
      </c>
      <c r="F96" s="315"/>
      <c r="H96" s="458" t="e">
        <f>IF(Worksheet!G72="",NA(),Worksheet!G72)</f>
        <v>#N/A</v>
      </c>
      <c r="I96" s="458"/>
      <c r="J96" s="458"/>
      <c r="K96" s="315"/>
      <c r="M96" s="459"/>
      <c r="N96" s="460"/>
      <c r="O96" s="460"/>
      <c r="P96" s="460"/>
      <c r="Q96" s="460"/>
      <c r="R96" s="460"/>
      <c r="S96" s="461"/>
    </row>
    <row r="97" spans="2:19" ht="14.5" customHeight="1" x14ac:dyDescent="0.35">
      <c r="B97" s="315"/>
      <c r="C97" s="144" t="e">
        <f>IF(Worksheet!I73="",NA( ),INDEX(References!$H$13:$H$48,MATCH(Calculations!A64,References!$G$13:$G$48,0)))</f>
        <v>#N/A</v>
      </c>
      <c r="D97" s="144" t="e">
        <f>IF(Worksheet!I73="",NA( ),Worksheet!I73)</f>
        <v>#N/A</v>
      </c>
      <c r="E97" s="144" t="e">
        <f>IF(Worksheet!K73="",NA( ),Worksheet!K73)</f>
        <v>#N/A</v>
      </c>
      <c r="F97" s="315"/>
      <c r="H97" s="458" t="e">
        <f>IF(Worksheet!G73="",NA(),Worksheet!G73)</f>
        <v>#N/A</v>
      </c>
      <c r="I97" s="458"/>
      <c r="J97" s="458"/>
      <c r="K97" s="315"/>
      <c r="M97" s="459"/>
      <c r="N97" s="460"/>
      <c r="O97" s="460"/>
      <c r="P97" s="460"/>
      <c r="Q97" s="460"/>
      <c r="R97" s="460"/>
      <c r="S97" s="461"/>
    </row>
    <row r="98" spans="2:19" ht="14.5" customHeight="1" x14ac:dyDescent="0.35">
      <c r="B98" s="315"/>
      <c r="C98" s="144" t="e">
        <f>IF(Worksheet!I74="",NA( ),INDEX(References!$H$13:$H$48,MATCH(Calculations!A65,References!$G$13:$G$48,0)))</f>
        <v>#N/A</v>
      </c>
      <c r="D98" s="144" t="str">
        <f>IF(Worksheet!I74="",NA( ),Worksheet!I74)</f>
        <v>Proposed Qty</v>
      </c>
      <c r="E98" s="144" t="str">
        <f>IF(Worksheet!K74="",NA( ),Worksheet!K74)</f>
        <v>Proposed Watts</v>
      </c>
      <c r="F98" s="315"/>
      <c r="H98" s="458" t="str">
        <f>IF(Worksheet!G74="",NA(),Worksheet!G74)</f>
        <v>Lighting Type to be Replaced</v>
      </c>
      <c r="I98" s="458"/>
      <c r="J98" s="458"/>
      <c r="K98" s="315"/>
      <c r="M98" s="459"/>
      <c r="N98" s="460"/>
      <c r="O98" s="460"/>
      <c r="P98" s="460"/>
      <c r="Q98" s="460"/>
      <c r="R98" s="460"/>
      <c r="S98" s="461"/>
    </row>
    <row r="99" spans="2:19" x14ac:dyDescent="0.35">
      <c r="B99" s="315"/>
      <c r="C99" s="144" t="e">
        <f>IF(Worksheet!I75="",NA( ),INDEX(References!$H$13:$H$48,MATCH(Calculations!A66,References!$G$13:$G$48,0)))</f>
        <v>#N/A</v>
      </c>
      <c r="D99" s="144" t="e">
        <f>IF(Worksheet!I75="",NA( ),Worksheet!I75)</f>
        <v>#N/A</v>
      </c>
      <c r="E99" s="144" t="e">
        <f>IF(Worksheet!K75="",NA( ),Worksheet!K75)</f>
        <v>#N/A</v>
      </c>
      <c r="F99" s="315"/>
      <c r="H99" s="458" t="e">
        <f>IF(Worksheet!G75="",NA(),Worksheet!G75)</f>
        <v>#N/A</v>
      </c>
      <c r="I99" s="458"/>
      <c r="J99" s="458"/>
      <c r="K99" s="315"/>
      <c r="M99" s="459"/>
      <c r="N99" s="460"/>
      <c r="O99" s="460"/>
      <c r="P99" s="460"/>
      <c r="Q99" s="460"/>
      <c r="R99" s="460"/>
      <c r="S99" s="461"/>
    </row>
    <row r="100" spans="2:19" x14ac:dyDescent="0.35">
      <c r="B100" s="315"/>
      <c r="C100" s="144" t="e">
        <f>IF(Worksheet!I76="",NA( ),INDEX(References!$H$13:$H$48,MATCH(Calculations!A67,References!$G$13:$G$48,0)))</f>
        <v>#N/A</v>
      </c>
      <c r="D100" s="144" t="e">
        <f>IF(Worksheet!I76="",NA( ),Worksheet!I76)</f>
        <v>#N/A</v>
      </c>
      <c r="E100" s="144" t="e">
        <f>IF(Worksheet!K76="",NA( ),Worksheet!K76)</f>
        <v>#N/A</v>
      </c>
      <c r="F100" s="315"/>
      <c r="H100" s="458" t="e">
        <f>IF(Worksheet!G76="",NA(),Worksheet!G76)</f>
        <v>#N/A</v>
      </c>
      <c r="I100" s="458"/>
      <c r="J100" s="458"/>
      <c r="K100" s="315"/>
      <c r="M100" s="459"/>
      <c r="N100" s="460"/>
      <c r="O100" s="460"/>
      <c r="P100" s="460"/>
      <c r="Q100" s="460"/>
      <c r="R100" s="460"/>
      <c r="S100" s="461"/>
    </row>
    <row r="101" spans="2:19" x14ac:dyDescent="0.35">
      <c r="B101" s="315"/>
      <c r="C101" s="144" t="e">
        <f>IF(Worksheet!I77="",NA( ),INDEX(References!$H$13:$H$48,MATCH(Calculations!A68,References!$G$13:$G$48,0)))</f>
        <v>#N/A</v>
      </c>
      <c r="D101" s="144" t="e">
        <f>IF(Worksheet!I77="",NA( ),Worksheet!I77)</f>
        <v>#N/A</v>
      </c>
      <c r="E101" s="144" t="e">
        <f>IF(Worksheet!K77="",NA( ),Worksheet!K77)</f>
        <v>#N/A</v>
      </c>
      <c r="F101" s="315"/>
      <c r="H101" s="458" t="e">
        <f>IF(Worksheet!G77="",NA(),Worksheet!G77)</f>
        <v>#N/A</v>
      </c>
      <c r="I101" s="458"/>
      <c r="J101" s="458"/>
      <c r="K101" s="315"/>
      <c r="M101" s="459"/>
      <c r="N101" s="460"/>
      <c r="O101" s="460"/>
      <c r="P101" s="460"/>
      <c r="Q101" s="460"/>
      <c r="R101" s="460"/>
      <c r="S101" s="461"/>
    </row>
    <row r="102" spans="2:19" x14ac:dyDescent="0.35">
      <c r="B102" s="315"/>
      <c r="C102" s="144" t="e">
        <f>IF(Worksheet!I78="",NA( ),INDEX(References!$H$13:$H$48,MATCH(Calculations!A69,References!$G$13:$G$48,0)))</f>
        <v>#N/A</v>
      </c>
      <c r="D102" s="144" t="e">
        <f>IF(Worksheet!I78="",NA( ),Worksheet!I78)</f>
        <v>#N/A</v>
      </c>
      <c r="E102" s="144" t="e">
        <f>IF(Worksheet!K78="",NA( ),Worksheet!K78)</f>
        <v>#N/A</v>
      </c>
      <c r="F102" s="315"/>
      <c r="H102" s="458" t="e">
        <f>IF(Worksheet!G78="",NA(),Worksheet!G78)</f>
        <v>#N/A</v>
      </c>
      <c r="I102" s="458"/>
      <c r="J102" s="458"/>
      <c r="K102" s="315"/>
      <c r="M102" s="459"/>
      <c r="N102" s="460"/>
      <c r="O102" s="460"/>
      <c r="P102" s="460"/>
      <c r="Q102" s="460"/>
      <c r="R102" s="460"/>
      <c r="S102" s="461"/>
    </row>
    <row r="103" spans="2:19" ht="14.5" customHeight="1" x14ac:dyDescent="0.35">
      <c r="B103" s="315"/>
      <c r="C103" s="144" t="e">
        <f>IF(Worksheet!I103="",NA( ),INDEX(References!$H$13:$H$48,MATCH(Calculations!A70,References!$G$13:$G$48,0)))</f>
        <v>#N/A</v>
      </c>
      <c r="D103" s="144" t="e">
        <f>IF(Worksheet!I103="",NA( ),Worksheet!I103)</f>
        <v>#N/A</v>
      </c>
      <c r="E103" s="144" t="e">
        <f>IF(Worksheet!K103="",NA( ),Worksheet!K103)</f>
        <v>#N/A</v>
      </c>
      <c r="F103" s="315"/>
      <c r="H103" s="458" t="e">
        <f>IF(Worksheet!G103="",NA(),Worksheet!G103)</f>
        <v>#N/A</v>
      </c>
      <c r="I103" s="458"/>
      <c r="J103" s="458"/>
      <c r="K103" s="315"/>
      <c r="M103" s="459"/>
      <c r="N103" s="460"/>
      <c r="O103" s="460"/>
      <c r="P103" s="460"/>
      <c r="Q103" s="460"/>
      <c r="R103" s="460"/>
      <c r="S103" s="461"/>
    </row>
    <row r="104" spans="2:19" ht="14.5" customHeight="1" x14ac:dyDescent="0.35">
      <c r="B104" s="315"/>
      <c r="C104" s="144" t="e">
        <f>IF(Worksheet!I80="",NA( ),INDEX(References!$H$13:$H$48,MATCH(Calculations!A71,References!$G$13:$G$48,0)))</f>
        <v>#N/A</v>
      </c>
      <c r="D104" s="144" t="e">
        <f>IF(Worksheet!I80="",NA( ),Worksheet!I80)</f>
        <v>#N/A</v>
      </c>
      <c r="E104" s="144" t="e">
        <f>IF(Worksheet!K80="",NA( ),Worksheet!K80)</f>
        <v>#N/A</v>
      </c>
      <c r="F104" s="315"/>
      <c r="H104" s="458" t="e">
        <f>IF(Worksheet!G80="",NA(),Worksheet!G80)</f>
        <v>#N/A</v>
      </c>
      <c r="I104" s="458"/>
      <c r="J104" s="458"/>
      <c r="K104" s="315"/>
      <c r="M104" s="459"/>
      <c r="N104" s="460"/>
      <c r="O104" s="460"/>
      <c r="P104" s="460"/>
      <c r="Q104" s="460"/>
      <c r="R104" s="460"/>
      <c r="S104" s="461"/>
    </row>
    <row r="105" spans="2:19" ht="14.5" customHeight="1" x14ac:dyDescent="0.35">
      <c r="B105" s="315"/>
      <c r="C105" s="144" t="e">
        <f>IF(Worksheet!I81="",NA( ),INDEX(References!$H$13:$H$48,MATCH(Calculations!A72,References!$G$13:$G$48,0)))</f>
        <v>#N/A</v>
      </c>
      <c r="D105" s="144" t="e">
        <f>IF(Worksheet!I81="",NA( ),Worksheet!I81)</f>
        <v>#N/A</v>
      </c>
      <c r="E105" s="144" t="e">
        <f>IF(Worksheet!K81="",NA( ),Worksheet!K81)</f>
        <v>#N/A</v>
      </c>
      <c r="F105" s="315"/>
      <c r="H105" s="458" t="e">
        <f>IF(Worksheet!G81="",NA(),Worksheet!G81)</f>
        <v>#N/A</v>
      </c>
      <c r="I105" s="458"/>
      <c r="J105" s="458"/>
      <c r="K105" s="315"/>
      <c r="M105" s="459"/>
      <c r="N105" s="460"/>
      <c r="O105" s="460"/>
      <c r="P105" s="460"/>
      <c r="Q105" s="460"/>
      <c r="R105" s="460"/>
      <c r="S105" s="461"/>
    </row>
    <row r="106" spans="2:19" ht="14.5" customHeight="1" x14ac:dyDescent="0.35">
      <c r="B106" s="315"/>
      <c r="C106" s="144" t="e">
        <f>IF(Worksheet!I82="",NA( ),INDEX(References!$H$13:$H$48,MATCH(Calculations!A73,References!$G$13:$G$48,0)))</f>
        <v>#N/A</v>
      </c>
      <c r="D106" s="144" t="str">
        <f>IF(Worksheet!I82="",NA( ),Worksheet!I82)</f>
        <v>Proposed Qty</v>
      </c>
      <c r="E106" s="144" t="str">
        <f>IF(Worksheet!K82="",NA( ),Worksheet!K82)</f>
        <v>Proposed Watts</v>
      </c>
      <c r="F106" s="315"/>
      <c r="H106" s="458" t="str">
        <f>IF(Worksheet!G82="",NA(),Worksheet!G82)</f>
        <v>Lighting Type to be Replaced</v>
      </c>
      <c r="I106" s="458"/>
      <c r="J106" s="458"/>
      <c r="K106" s="315"/>
      <c r="M106" s="459"/>
      <c r="N106" s="460"/>
      <c r="O106" s="460"/>
      <c r="P106" s="460"/>
      <c r="Q106" s="460"/>
      <c r="R106" s="460"/>
      <c r="S106" s="461"/>
    </row>
    <row r="107" spans="2:19" x14ac:dyDescent="0.35">
      <c r="B107" s="315"/>
      <c r="C107" s="144" t="e">
        <f>IF(Worksheet!I83="",NA( ),INDEX(References!$H$13:$H$48,MATCH(Calculations!A74,References!$G$13:$G$48,0)))</f>
        <v>#N/A</v>
      </c>
      <c r="D107" s="144" t="e">
        <f>IF(Worksheet!I83="",NA( ),Worksheet!I83)</f>
        <v>#N/A</v>
      </c>
      <c r="E107" s="144" t="e">
        <f>IF(Worksheet!K83="",NA( ),Worksheet!K83)</f>
        <v>#N/A</v>
      </c>
      <c r="F107" s="315"/>
      <c r="H107" s="458" t="e">
        <f>IF(Worksheet!G83="",NA(),Worksheet!G83)</f>
        <v>#N/A</v>
      </c>
      <c r="I107" s="458"/>
      <c r="J107" s="458"/>
      <c r="K107" s="315"/>
      <c r="M107" s="459"/>
      <c r="N107" s="460"/>
      <c r="O107" s="460"/>
      <c r="P107" s="460"/>
      <c r="Q107" s="460"/>
      <c r="R107" s="460"/>
      <c r="S107" s="461"/>
    </row>
    <row r="108" spans="2:19" x14ac:dyDescent="0.35">
      <c r="B108" s="315"/>
      <c r="C108" s="144" t="e">
        <f>IF(Worksheet!I84="",NA( ),INDEX(References!$H$13:$H$48,MATCH(Calculations!A75,References!$G$13:$G$48,0)))</f>
        <v>#N/A</v>
      </c>
      <c r="D108" s="144" t="e">
        <f>IF(Worksheet!I84="",NA( ),Worksheet!I84)</f>
        <v>#N/A</v>
      </c>
      <c r="E108" s="144" t="e">
        <f>IF(Worksheet!K84="",NA( ),Worksheet!K84)</f>
        <v>#N/A</v>
      </c>
      <c r="F108" s="315"/>
      <c r="H108" s="458" t="e">
        <f>IF(Worksheet!G84="",NA(),Worksheet!G84)</f>
        <v>#N/A</v>
      </c>
      <c r="I108" s="458"/>
      <c r="J108" s="458"/>
      <c r="K108" s="315"/>
      <c r="M108" s="459"/>
      <c r="N108" s="460"/>
      <c r="O108" s="460"/>
      <c r="P108" s="460"/>
      <c r="Q108" s="460"/>
      <c r="R108" s="460"/>
      <c r="S108" s="461"/>
    </row>
    <row r="109" spans="2:19" x14ac:dyDescent="0.35">
      <c r="B109" s="315"/>
      <c r="C109" s="144" t="e">
        <f>IF(Worksheet!I85="",NA( ),INDEX(References!$H$13:$H$48,MATCH(Calculations!A76,References!$G$13:$G$48,0)))</f>
        <v>#N/A</v>
      </c>
      <c r="D109" s="144" t="e">
        <f>IF(Worksheet!I85="",NA( ),Worksheet!I85)</f>
        <v>#N/A</v>
      </c>
      <c r="E109" s="144" t="e">
        <f>IF(Worksheet!K85="",NA( ),Worksheet!K85)</f>
        <v>#N/A</v>
      </c>
      <c r="F109" s="315"/>
      <c r="H109" s="458" t="e">
        <f>IF(Worksheet!G85="",NA(),Worksheet!G85)</f>
        <v>#N/A</v>
      </c>
      <c r="I109" s="458"/>
      <c r="J109" s="458"/>
      <c r="K109" s="315"/>
      <c r="M109" s="459"/>
      <c r="N109" s="460"/>
      <c r="O109" s="460"/>
      <c r="P109" s="460"/>
      <c r="Q109" s="460"/>
      <c r="R109" s="460"/>
      <c r="S109" s="461"/>
    </row>
    <row r="110" spans="2:19" x14ac:dyDescent="0.35">
      <c r="B110" s="315"/>
      <c r="C110" s="144" t="e">
        <f>IF(Worksheet!I86="",NA( ),INDEX(References!$H$13:$H$48,MATCH(Calculations!A77,References!$G$13:$G$48,0)))</f>
        <v>#N/A</v>
      </c>
      <c r="D110" s="144" t="e">
        <f>IF(Worksheet!I86="",NA( ),Worksheet!I86)</f>
        <v>#N/A</v>
      </c>
      <c r="E110" s="144" t="e">
        <f>IF(Worksheet!K86="",NA( ),Worksheet!K86)</f>
        <v>#N/A</v>
      </c>
      <c r="F110" s="315"/>
      <c r="H110" s="458" t="e">
        <f>IF(Worksheet!G86="",NA(),Worksheet!G86)</f>
        <v>#N/A</v>
      </c>
      <c r="I110" s="458"/>
      <c r="J110" s="458"/>
      <c r="K110" s="315"/>
      <c r="M110" s="459"/>
      <c r="N110" s="460"/>
      <c r="O110" s="460"/>
      <c r="P110" s="460"/>
      <c r="Q110" s="460"/>
      <c r="R110" s="460"/>
      <c r="S110" s="461"/>
    </row>
    <row r="111" spans="2:19" ht="14.5" customHeight="1" x14ac:dyDescent="0.35">
      <c r="B111" s="315"/>
      <c r="C111" s="144" t="e">
        <f>IF(Worksheet!I87="",NA( ),INDEX(References!$H$13:$H$48,MATCH(Calculations!A78,References!$G$13:$G$48,0)))</f>
        <v>#N/A</v>
      </c>
      <c r="D111" s="144" t="e">
        <f>IF(Worksheet!I87="",NA( ),Worksheet!I87)</f>
        <v>#N/A</v>
      </c>
      <c r="E111" s="144" t="e">
        <f>IF(Worksheet!K87="",NA( ),Worksheet!K87)</f>
        <v>#N/A</v>
      </c>
      <c r="F111" s="315"/>
      <c r="H111" s="458" t="e">
        <f>IF(Worksheet!G87="",NA(),Worksheet!G87)</f>
        <v>#N/A</v>
      </c>
      <c r="I111" s="458"/>
      <c r="J111" s="458"/>
      <c r="K111" s="315"/>
      <c r="M111" s="459"/>
      <c r="N111" s="460"/>
      <c r="O111" s="460"/>
      <c r="P111" s="460"/>
      <c r="Q111" s="460"/>
      <c r="R111" s="460"/>
      <c r="S111" s="461"/>
    </row>
    <row r="112" spans="2:19" ht="14.5" customHeight="1" x14ac:dyDescent="0.35">
      <c r="B112" s="315"/>
      <c r="C112" s="144" t="e">
        <f>IF(Worksheet!I104="",NA( ),INDEX(References!$H$13:$H$48,MATCH(Calculations!A95,References!$G$13:$G$48,0)))</f>
        <v>#N/A</v>
      </c>
      <c r="D112" s="144" t="e">
        <f>IF(Worksheet!I104="",NA( ),Worksheet!I104)</f>
        <v>#N/A</v>
      </c>
      <c r="E112" s="144" t="e">
        <f>IF(Worksheet!K104="",NA( ),Worksheet!K104)</f>
        <v>#N/A</v>
      </c>
      <c r="F112" s="315"/>
      <c r="H112" s="458" t="e">
        <f>IF(Worksheet!G104="",NA(),Worksheet!G104)</f>
        <v>#N/A</v>
      </c>
      <c r="I112" s="458"/>
      <c r="J112" s="458"/>
      <c r="K112" s="315"/>
      <c r="M112" s="459"/>
      <c r="N112" s="460"/>
      <c r="O112" s="460"/>
      <c r="P112" s="460"/>
      <c r="Q112" s="460"/>
      <c r="R112" s="460"/>
      <c r="S112" s="461"/>
    </row>
    <row r="113" spans="2:19" ht="14.5" customHeight="1" x14ac:dyDescent="0.35">
      <c r="B113" s="315"/>
      <c r="C113" s="144" t="e">
        <f>IF(Worksheet!I105="",NA( ),INDEX(References!$H$13:$H$48,MATCH(Calculations!A96,References!$G$13:$G$48,0)))</f>
        <v>#N/A</v>
      </c>
      <c r="D113" s="144" t="e">
        <f>IF(Worksheet!I105="",NA( ),Worksheet!I105)</f>
        <v>#N/A</v>
      </c>
      <c r="E113" s="144" t="e">
        <f>IF(Worksheet!K105="",NA( ),Worksheet!K105)</f>
        <v>#N/A</v>
      </c>
      <c r="F113" s="315"/>
      <c r="H113" s="458" t="e">
        <f>IF(Worksheet!G105="",NA(),Worksheet!G105)</f>
        <v>#N/A</v>
      </c>
      <c r="I113" s="458"/>
      <c r="J113" s="458"/>
      <c r="K113" s="315"/>
      <c r="M113" s="459"/>
      <c r="N113" s="460"/>
      <c r="O113" s="460"/>
      <c r="P113" s="460"/>
      <c r="Q113" s="460"/>
      <c r="R113" s="460"/>
      <c r="S113" s="461"/>
    </row>
    <row r="114" spans="2:19" ht="14.5" customHeight="1" x14ac:dyDescent="0.35">
      <c r="B114" s="315"/>
      <c r="C114" s="144" t="e">
        <f>IF(Worksheet!I106="",NA( ),INDEX(References!$H$13:$H$48,MATCH(Calculations!A97,References!$G$13:$G$48,0)))</f>
        <v>#N/A</v>
      </c>
      <c r="D114" s="144" t="str">
        <f>IF(Worksheet!I106="",NA( ),Worksheet!I106)</f>
        <v>Proposed Qty</v>
      </c>
      <c r="E114" s="144" t="str">
        <f>IF(Worksheet!K106="",NA( ),Worksheet!K106)</f>
        <v>Proposed Watts</v>
      </c>
      <c r="F114" s="315"/>
      <c r="H114" s="458" t="str">
        <f>IF(Worksheet!G106="",NA(),Worksheet!G106)</f>
        <v>Lighting Type to be Replaced</v>
      </c>
      <c r="I114" s="458"/>
      <c r="J114" s="458"/>
      <c r="K114" s="315"/>
      <c r="M114" s="459"/>
      <c r="N114" s="460"/>
      <c r="O114" s="460"/>
      <c r="P114" s="460"/>
      <c r="Q114" s="460"/>
      <c r="R114" s="460"/>
      <c r="S114" s="461"/>
    </row>
    <row r="115" spans="2:19" x14ac:dyDescent="0.35">
      <c r="B115" s="315"/>
      <c r="C115" s="144" t="e">
        <f>IF(Worksheet!I107="",NA( ),INDEX(References!$H$13:$H$48,MATCH(Calculations!A98,References!$G$13:$G$48,0)))</f>
        <v>#N/A</v>
      </c>
      <c r="D115" s="144" t="e">
        <f>IF(Worksheet!I107="",NA( ),Worksheet!I107)</f>
        <v>#N/A</v>
      </c>
      <c r="E115" s="144" t="e">
        <f>IF(Worksheet!K107="",NA( ),Worksheet!K107)</f>
        <v>#N/A</v>
      </c>
      <c r="F115" s="315"/>
      <c r="H115" s="458" t="e">
        <f>IF(Worksheet!G107="",NA(),Worksheet!G107)</f>
        <v>#N/A</v>
      </c>
      <c r="I115" s="458"/>
      <c r="J115" s="458"/>
      <c r="K115" s="315"/>
      <c r="M115" s="459"/>
      <c r="N115" s="460"/>
      <c r="O115" s="460"/>
      <c r="P115" s="460"/>
      <c r="Q115" s="460"/>
      <c r="R115" s="460"/>
      <c r="S115" s="461"/>
    </row>
    <row r="116" spans="2:19" x14ac:dyDescent="0.35">
      <c r="B116" s="315"/>
      <c r="C116" s="144" t="e">
        <f>IF(Worksheet!I108="",NA( ),INDEX(References!$H$13:$H$48,MATCH(Calculations!A99,References!$G$13:$G$48,0)))</f>
        <v>#N/A</v>
      </c>
      <c r="D116" s="144" t="e">
        <f>IF(Worksheet!I108="",NA( ),Worksheet!I108)</f>
        <v>#N/A</v>
      </c>
      <c r="E116" s="144" t="e">
        <f>IF(Worksheet!K108="",NA( ),Worksheet!K108)</f>
        <v>#N/A</v>
      </c>
      <c r="F116" s="315"/>
      <c r="H116" s="458" t="e">
        <f>IF(Worksheet!G108="",NA(),Worksheet!G108)</f>
        <v>#N/A</v>
      </c>
      <c r="I116" s="458"/>
      <c r="J116" s="458"/>
      <c r="K116" s="315"/>
      <c r="M116" s="459"/>
      <c r="N116" s="460"/>
      <c r="O116" s="460"/>
      <c r="P116" s="460"/>
      <c r="Q116" s="460"/>
      <c r="R116" s="460"/>
      <c r="S116" s="461"/>
    </row>
    <row r="117" spans="2:19" x14ac:dyDescent="0.35">
      <c r="B117" s="315"/>
      <c r="C117" s="144" t="e">
        <f>IF(Worksheet!I109="",NA( ),INDEX(References!$H$13:$H$48,MATCH(Calculations!A100,References!$G$13:$G$48,0)))</f>
        <v>#N/A</v>
      </c>
      <c r="D117" s="144" t="e">
        <f>IF(Worksheet!I109="",NA( ),Worksheet!I109)</f>
        <v>#N/A</v>
      </c>
      <c r="E117" s="144" t="e">
        <f>IF(Worksheet!K109="",NA( ),Worksheet!K109)</f>
        <v>#N/A</v>
      </c>
      <c r="F117" s="315"/>
      <c r="H117" s="458" t="e">
        <f>IF(Worksheet!G109="",NA(),Worksheet!G109)</f>
        <v>#N/A</v>
      </c>
      <c r="I117" s="458"/>
      <c r="J117" s="458"/>
      <c r="K117" s="315"/>
      <c r="M117" s="459"/>
      <c r="N117" s="460"/>
      <c r="O117" s="460"/>
      <c r="P117" s="460"/>
      <c r="Q117" s="460"/>
      <c r="R117" s="460"/>
      <c r="S117" s="461"/>
    </row>
    <row r="118" spans="2:19" x14ac:dyDescent="0.35">
      <c r="B118" s="315"/>
      <c r="C118" s="144" t="e">
        <f>IF(Worksheet!I110="",NA( ),INDEX(References!$H$13:$H$48,MATCH(Calculations!A101,References!$G$13:$G$48,0)))</f>
        <v>#N/A</v>
      </c>
      <c r="D118" s="144" t="e">
        <f>IF(Worksheet!I110="",NA( ),Worksheet!I110)</f>
        <v>#N/A</v>
      </c>
      <c r="E118" s="144" t="e">
        <f>IF(Worksheet!K110="",NA( ),Worksheet!K110)</f>
        <v>#N/A</v>
      </c>
      <c r="F118" s="315"/>
      <c r="H118" s="458" t="e">
        <f>IF(Worksheet!G110="",NA(),Worksheet!G110)</f>
        <v>#N/A</v>
      </c>
      <c r="I118" s="458"/>
      <c r="J118" s="458"/>
      <c r="K118" s="315"/>
      <c r="M118" s="459"/>
      <c r="N118" s="460"/>
      <c r="O118" s="460"/>
      <c r="P118" s="460"/>
      <c r="Q118" s="460"/>
      <c r="R118" s="460"/>
      <c r="S118" s="461"/>
    </row>
    <row r="119" spans="2:19" ht="14.5" customHeight="1" x14ac:dyDescent="0.35">
      <c r="B119" s="315"/>
      <c r="C119" s="144" t="e">
        <f>IF(Worksheet!I111="",NA( ),INDEX(References!$H$13:$H$48,MATCH(Calculations!A102,References!$G$13:$G$48,0)))</f>
        <v>#N/A</v>
      </c>
      <c r="D119" s="144" t="e">
        <f>IF(Worksheet!I111="",NA( ),Worksheet!I111)</f>
        <v>#N/A</v>
      </c>
      <c r="E119" s="144" t="e">
        <f>IF(Worksheet!K111="",NA( ),Worksheet!K111)</f>
        <v>#N/A</v>
      </c>
      <c r="F119" s="315"/>
      <c r="H119" s="458" t="e">
        <f>IF(Worksheet!G111="",NA(),Worksheet!G111)</f>
        <v>#N/A</v>
      </c>
      <c r="I119" s="458"/>
      <c r="J119" s="458"/>
      <c r="K119" s="315"/>
      <c r="M119" s="459"/>
      <c r="N119" s="460"/>
      <c r="O119" s="460"/>
      <c r="P119" s="460"/>
      <c r="Q119" s="460"/>
      <c r="R119" s="460"/>
      <c r="S119" s="461"/>
    </row>
    <row r="120" spans="2:19" ht="14.5" customHeight="1" x14ac:dyDescent="0.35">
      <c r="B120" s="315"/>
      <c r="C120" s="144" t="e">
        <f>IF(Worksheet!I112="",NA( ),INDEX(References!$H$13:$H$48,MATCH(Calculations!A103,References!$G$13:$G$48,0)))</f>
        <v>#N/A</v>
      </c>
      <c r="D120" s="144" t="e">
        <f>IF(Worksheet!I112="",NA( ),Worksheet!I112)</f>
        <v>#N/A</v>
      </c>
      <c r="E120" s="144" t="e">
        <f>IF(Worksheet!K112="",NA( ),Worksheet!K112)</f>
        <v>#N/A</v>
      </c>
      <c r="F120" s="315"/>
      <c r="H120" s="458" t="e">
        <f>IF(Worksheet!G112="",NA(),Worksheet!G112)</f>
        <v>#N/A</v>
      </c>
      <c r="I120" s="458"/>
      <c r="J120" s="458"/>
      <c r="K120" s="315"/>
      <c r="M120" s="459"/>
      <c r="N120" s="460"/>
      <c r="O120" s="460"/>
      <c r="P120" s="460"/>
      <c r="Q120" s="460"/>
      <c r="R120" s="460"/>
      <c r="S120" s="461"/>
    </row>
    <row r="121" spans="2:19" ht="14.5" customHeight="1" x14ac:dyDescent="0.35">
      <c r="B121" s="315"/>
      <c r="C121" s="144" t="e">
        <f>IF(Worksheet!I113="",NA( ),INDEX(References!$H$13:$H$48,MATCH(Calculations!A104,References!$G$13:$G$48,0)))</f>
        <v>#N/A</v>
      </c>
      <c r="D121" s="144" t="e">
        <f>IF(Worksheet!I113="",NA( ),Worksheet!I113)</f>
        <v>#N/A</v>
      </c>
      <c r="E121" s="144" t="e">
        <f>IF(Worksheet!K113="",NA( ),Worksheet!K113)</f>
        <v>#N/A</v>
      </c>
      <c r="F121" s="315"/>
      <c r="H121" s="458" t="e">
        <f>IF(Worksheet!G113="",NA(),Worksheet!G113)</f>
        <v>#N/A</v>
      </c>
      <c r="I121" s="458"/>
      <c r="J121" s="458"/>
      <c r="K121" s="315"/>
      <c r="M121" s="459"/>
      <c r="N121" s="460"/>
      <c r="O121" s="460"/>
      <c r="P121" s="460"/>
      <c r="Q121" s="460"/>
      <c r="R121" s="460"/>
      <c r="S121" s="461"/>
    </row>
    <row r="122" spans="2:19" ht="14.5" customHeight="1" x14ac:dyDescent="0.35">
      <c r="B122" s="315"/>
      <c r="C122" s="144" t="e">
        <f>IF(Worksheet!I114="",NA( ),INDEX(References!$H$13:$H$48,MATCH(Calculations!A105,References!$G$13:$G$48,0)))</f>
        <v>#N/A</v>
      </c>
      <c r="D122" s="144" t="str">
        <f>IF(Worksheet!I114="",NA( ),Worksheet!I114)</f>
        <v>Proposed Qty</v>
      </c>
      <c r="E122" s="144" t="str">
        <f>IF(Worksheet!K114="",NA( ),Worksheet!K114)</f>
        <v>Proposed Watts</v>
      </c>
      <c r="F122" s="315"/>
      <c r="H122" s="458" t="str">
        <f>IF(Worksheet!G114="",NA(),Worksheet!G114)</f>
        <v>Lighting Type to be Replaced</v>
      </c>
      <c r="I122" s="458"/>
      <c r="J122" s="458"/>
      <c r="K122" s="315"/>
      <c r="M122" s="459"/>
      <c r="N122" s="460"/>
      <c r="O122" s="460"/>
      <c r="P122" s="460"/>
      <c r="Q122" s="460"/>
      <c r="R122" s="460"/>
      <c r="S122" s="461"/>
    </row>
    <row r="123" spans="2:19" x14ac:dyDescent="0.35">
      <c r="B123" s="315"/>
      <c r="C123" s="144" t="e">
        <f>IF(Worksheet!I115="",NA( ),INDEX(References!$H$13:$H$48,MATCH(Calculations!A106,References!$G$13:$G$48,0)))</f>
        <v>#N/A</v>
      </c>
      <c r="D123" s="144" t="e">
        <f>IF(Worksheet!I115="",NA( ),Worksheet!I115)</f>
        <v>#N/A</v>
      </c>
      <c r="E123" s="144" t="e">
        <f>IF(Worksheet!K115="",NA( ),Worksheet!K115)</f>
        <v>#N/A</v>
      </c>
      <c r="F123" s="315"/>
      <c r="H123" s="458" t="e">
        <f>IF(Worksheet!G115="",NA(),Worksheet!G115)</f>
        <v>#N/A</v>
      </c>
      <c r="I123" s="458"/>
      <c r="J123" s="458"/>
      <c r="K123" s="315"/>
      <c r="M123" s="459"/>
      <c r="N123" s="460"/>
      <c r="O123" s="460"/>
      <c r="P123" s="460"/>
      <c r="Q123" s="460"/>
      <c r="R123" s="460"/>
      <c r="S123" s="461"/>
    </row>
    <row r="124" spans="2:19" x14ac:dyDescent="0.35">
      <c r="B124" s="315"/>
      <c r="C124" s="144" t="e">
        <f>IF(Worksheet!I116="",NA( ),INDEX(References!$H$13:$H$48,MATCH(Calculations!A107,References!$G$13:$G$48,0)))</f>
        <v>#N/A</v>
      </c>
      <c r="D124" s="144" t="e">
        <f>IF(Worksheet!I116="",NA( ),Worksheet!I116)</f>
        <v>#N/A</v>
      </c>
      <c r="E124" s="144" t="e">
        <f>IF(Worksheet!K116="",NA( ),Worksheet!K116)</f>
        <v>#N/A</v>
      </c>
      <c r="F124" s="315"/>
      <c r="H124" s="458" t="e">
        <f>IF(Worksheet!G116="",NA(),Worksheet!G116)</f>
        <v>#N/A</v>
      </c>
      <c r="I124" s="458"/>
      <c r="J124" s="458"/>
      <c r="K124" s="315"/>
      <c r="M124" s="459"/>
      <c r="N124" s="460"/>
      <c r="O124" s="460"/>
      <c r="P124" s="460"/>
      <c r="Q124" s="460"/>
      <c r="R124" s="460"/>
      <c r="S124" s="461"/>
    </row>
    <row r="125" spans="2:19" x14ac:dyDescent="0.35">
      <c r="B125" s="315"/>
      <c r="C125" s="144" t="e">
        <f>IF(Worksheet!I117="",NA( ),INDEX(References!$H$13:$H$48,MATCH(Calculations!A108,References!$G$13:$G$48,0)))</f>
        <v>#N/A</v>
      </c>
      <c r="D125" s="144" t="e">
        <f>IF(Worksheet!I117="",NA( ),Worksheet!I117)</f>
        <v>#N/A</v>
      </c>
      <c r="E125" s="144" t="e">
        <f>IF(Worksheet!K117="",NA( ),Worksheet!K117)</f>
        <v>#N/A</v>
      </c>
      <c r="F125" s="315"/>
      <c r="H125" s="458" t="e">
        <f>IF(Worksheet!G117="",NA(),Worksheet!G117)</f>
        <v>#N/A</v>
      </c>
      <c r="I125" s="458"/>
      <c r="J125" s="458"/>
      <c r="K125" s="315"/>
      <c r="M125" s="459"/>
      <c r="N125" s="460"/>
      <c r="O125" s="460"/>
      <c r="P125" s="460"/>
      <c r="Q125" s="460"/>
      <c r="R125" s="460"/>
      <c r="S125" s="461"/>
    </row>
    <row r="126" spans="2:19" x14ac:dyDescent="0.35">
      <c r="B126" s="315"/>
      <c r="C126" s="144" t="e">
        <f>IF(Worksheet!I118="",NA( ),INDEX(References!$H$13:$H$48,MATCH(Calculations!A109,References!$G$13:$G$48,0)))</f>
        <v>#N/A</v>
      </c>
      <c r="D126" s="144" t="e">
        <f>IF(Worksheet!I118="",NA( ),Worksheet!I118)</f>
        <v>#N/A</v>
      </c>
      <c r="E126" s="144" t="e">
        <f>IF(Worksheet!K118="",NA( ),Worksheet!K118)</f>
        <v>#N/A</v>
      </c>
      <c r="F126" s="315"/>
      <c r="H126" s="458" t="e">
        <f>IF(Worksheet!G118="",NA(),Worksheet!G118)</f>
        <v>#N/A</v>
      </c>
      <c r="I126" s="458"/>
      <c r="J126" s="458"/>
      <c r="K126" s="315"/>
      <c r="M126" s="459"/>
      <c r="N126" s="460"/>
      <c r="O126" s="460"/>
      <c r="P126" s="460"/>
      <c r="Q126" s="460"/>
      <c r="R126" s="460"/>
      <c r="S126" s="461"/>
    </row>
    <row r="127" spans="2:19" ht="14.5" customHeight="1" x14ac:dyDescent="0.35">
      <c r="B127" s="315"/>
      <c r="C127" s="144" t="e">
        <f>IF(Worksheet!I119="",NA( ),INDEX(References!$H$13:$H$48,MATCH(Calculations!A110,References!$G$13:$G$48,0)))</f>
        <v>#N/A</v>
      </c>
      <c r="D127" s="144" t="e">
        <f>IF(Worksheet!I119="",NA( ),Worksheet!I119)</f>
        <v>#N/A</v>
      </c>
      <c r="E127" s="144" t="e">
        <f>IF(Worksheet!K119="",NA( ),Worksheet!K119)</f>
        <v>#N/A</v>
      </c>
      <c r="F127" s="315"/>
      <c r="H127" s="458" t="e">
        <f>IF(Worksheet!G119="",NA(),Worksheet!G119)</f>
        <v>#N/A</v>
      </c>
      <c r="I127" s="458"/>
      <c r="J127" s="458"/>
      <c r="K127" s="315"/>
      <c r="M127" s="459"/>
      <c r="N127" s="460"/>
      <c r="O127" s="460"/>
      <c r="P127" s="460"/>
      <c r="Q127" s="460"/>
      <c r="R127" s="460"/>
      <c r="S127" s="461"/>
    </row>
    <row r="128" spans="2:19" ht="14.5" customHeight="1" x14ac:dyDescent="0.35">
      <c r="B128" s="315"/>
      <c r="C128" s="144" t="e">
        <f>IF(Worksheet!I120="",NA( ),INDEX(References!$H$13:$H$48,MATCH(Calculations!A111,References!$G$13:$G$48,0)))</f>
        <v>#N/A</v>
      </c>
      <c r="D128" s="144" t="e">
        <f>IF(Worksheet!I120="",NA( ),Worksheet!I120)</f>
        <v>#N/A</v>
      </c>
      <c r="E128" s="144" t="e">
        <f>IF(Worksheet!K120="",NA( ),Worksheet!K120)</f>
        <v>#N/A</v>
      </c>
      <c r="F128" s="315"/>
      <c r="H128" s="458" t="e">
        <f>IF(Worksheet!G120="",NA(),Worksheet!G120)</f>
        <v>#N/A</v>
      </c>
      <c r="I128" s="458"/>
      <c r="J128" s="458"/>
      <c r="K128" s="315"/>
      <c r="M128" s="459"/>
      <c r="N128" s="460"/>
      <c r="O128" s="460"/>
      <c r="P128" s="460"/>
      <c r="Q128" s="460"/>
      <c r="R128" s="460"/>
      <c r="S128" s="461"/>
    </row>
    <row r="129" spans="2:19" ht="14.5" customHeight="1" x14ac:dyDescent="0.35">
      <c r="B129" s="315"/>
      <c r="C129" s="144" t="e">
        <f>IF(Worksheet!I121="",NA( ),INDEX(References!$H$13:$H$48,MATCH(Calculations!A112,References!$G$13:$G$48,0)))</f>
        <v>#N/A</v>
      </c>
      <c r="D129" s="144" t="e">
        <f>IF(Worksheet!I121="",NA( ),Worksheet!I121)</f>
        <v>#N/A</v>
      </c>
      <c r="E129" s="144" t="e">
        <f>IF(Worksheet!K121="",NA( ),Worksheet!K121)</f>
        <v>#N/A</v>
      </c>
      <c r="F129" s="315"/>
      <c r="H129" s="458" t="e">
        <f>IF(Worksheet!G121="",NA(),Worksheet!G121)</f>
        <v>#N/A</v>
      </c>
      <c r="I129" s="458"/>
      <c r="J129" s="458"/>
      <c r="K129" s="315"/>
      <c r="M129" s="459"/>
      <c r="N129" s="460"/>
      <c r="O129" s="460"/>
      <c r="P129" s="460"/>
      <c r="Q129" s="460"/>
      <c r="R129" s="460"/>
      <c r="S129" s="461"/>
    </row>
    <row r="130" spans="2:19" ht="14.5" customHeight="1" x14ac:dyDescent="0.35">
      <c r="B130" s="315"/>
      <c r="C130" s="144" t="e">
        <f>IF(Worksheet!I122="",NA( ),INDEX(References!$H$13:$H$48,MATCH(Calculations!A113,References!$G$13:$G$48,0)))</f>
        <v>#N/A</v>
      </c>
      <c r="D130" s="144" t="str">
        <f>IF(Worksheet!I122="",NA( ),Worksheet!I122)</f>
        <v>Proposed Qty</v>
      </c>
      <c r="E130" s="144" t="str">
        <f>IF(Worksheet!K122="",NA( ),Worksheet!K122)</f>
        <v>Proposed Watts</v>
      </c>
      <c r="F130" s="315"/>
      <c r="H130" s="458" t="str">
        <f>IF(Worksheet!G122="",NA(),Worksheet!G122)</f>
        <v>Lighting Type to be Replaced</v>
      </c>
      <c r="I130" s="458"/>
      <c r="J130" s="458"/>
      <c r="K130" s="315"/>
      <c r="M130" s="459"/>
      <c r="N130" s="460"/>
      <c r="O130" s="460"/>
      <c r="P130" s="460"/>
      <c r="Q130" s="460"/>
      <c r="R130" s="460"/>
      <c r="S130" s="461"/>
    </row>
    <row r="131" spans="2:19" x14ac:dyDescent="0.35">
      <c r="B131" s="315"/>
      <c r="C131" s="144" t="e">
        <f>IF(Worksheet!I123="",NA( ),INDEX(References!$H$13:$H$48,MATCH(Calculations!A114,References!$G$13:$G$48,0)))</f>
        <v>#N/A</v>
      </c>
      <c r="D131" s="144" t="e">
        <f>IF(Worksheet!I123="",NA( ),Worksheet!I123)</f>
        <v>#N/A</v>
      </c>
      <c r="E131" s="144" t="e">
        <f>IF(Worksheet!K123="",NA( ),Worksheet!K123)</f>
        <v>#N/A</v>
      </c>
      <c r="F131" s="315"/>
      <c r="H131" s="458" t="e">
        <f>IF(Worksheet!G123="",NA(),Worksheet!G123)</f>
        <v>#N/A</v>
      </c>
      <c r="I131" s="458"/>
      <c r="J131" s="458"/>
      <c r="K131" s="315"/>
      <c r="M131" s="459"/>
      <c r="N131" s="460"/>
      <c r="O131" s="460"/>
      <c r="P131" s="460"/>
      <c r="Q131" s="460"/>
      <c r="R131" s="460"/>
      <c r="S131" s="461"/>
    </row>
    <row r="132" spans="2:19" x14ac:dyDescent="0.35">
      <c r="B132" s="315"/>
      <c r="C132" s="144" t="e">
        <f>IF(Worksheet!I124="",NA( ),INDEX(References!$H$13:$H$48,MATCH(Calculations!A115,References!$G$13:$G$48,0)))</f>
        <v>#N/A</v>
      </c>
      <c r="D132" s="144" t="e">
        <f>IF(Worksheet!I124="",NA( ),Worksheet!I124)</f>
        <v>#N/A</v>
      </c>
      <c r="E132" s="144" t="e">
        <f>IF(Worksheet!K124="",NA( ),Worksheet!K124)</f>
        <v>#N/A</v>
      </c>
      <c r="F132" s="315"/>
      <c r="H132" s="458" t="e">
        <f>IF(Worksheet!G124="",NA(),Worksheet!G124)</f>
        <v>#N/A</v>
      </c>
      <c r="I132" s="458"/>
      <c r="J132" s="458"/>
      <c r="K132" s="315"/>
      <c r="M132" s="459"/>
      <c r="N132" s="460"/>
      <c r="O132" s="460"/>
      <c r="P132" s="460"/>
      <c r="Q132" s="460"/>
      <c r="R132" s="460"/>
      <c r="S132" s="461"/>
    </row>
    <row r="133" spans="2:19" x14ac:dyDescent="0.35">
      <c r="B133" s="315"/>
      <c r="C133" s="144" t="e">
        <f>IF(Worksheet!I125="",NA( ),INDEX(References!$H$13:$H$48,MATCH(Calculations!A116,References!$G$13:$G$48,0)))</f>
        <v>#N/A</v>
      </c>
      <c r="D133" s="144" t="e">
        <f>IF(Worksheet!I125="",NA( ),Worksheet!I125)</f>
        <v>#N/A</v>
      </c>
      <c r="E133" s="144" t="e">
        <f>IF(Worksheet!K125="",NA( ),Worksheet!K125)</f>
        <v>#N/A</v>
      </c>
      <c r="F133" s="315"/>
      <c r="H133" s="458" t="e">
        <f>IF(Worksheet!G125="",NA(),Worksheet!G125)</f>
        <v>#N/A</v>
      </c>
      <c r="I133" s="458"/>
      <c r="J133" s="458"/>
      <c r="K133" s="315"/>
      <c r="M133" s="459"/>
      <c r="N133" s="460"/>
      <c r="O133" s="460"/>
      <c r="P133" s="460"/>
      <c r="Q133" s="460"/>
      <c r="R133" s="460"/>
      <c r="S133" s="461"/>
    </row>
    <row r="134" spans="2:19" x14ac:dyDescent="0.35">
      <c r="B134" s="315"/>
      <c r="C134" s="144" t="e">
        <f>IF(Worksheet!I126="",NA( ),INDEX(References!$H$13:$H$48,MATCH(Calculations!A117,References!$G$13:$G$48,0)))</f>
        <v>#N/A</v>
      </c>
      <c r="D134" s="144" t="e">
        <f>IF(Worksheet!I126="",NA( ),Worksheet!I126)</f>
        <v>#N/A</v>
      </c>
      <c r="E134" s="144" t="e">
        <f>IF(Worksheet!K126="",NA( ),Worksheet!K126)</f>
        <v>#N/A</v>
      </c>
      <c r="F134" s="315"/>
      <c r="H134" s="458" t="e">
        <f>IF(Worksheet!G126="",NA(),Worksheet!G126)</f>
        <v>#N/A</v>
      </c>
      <c r="I134" s="458"/>
      <c r="J134" s="458"/>
      <c r="K134" s="315"/>
      <c r="M134" s="459"/>
      <c r="N134" s="460"/>
      <c r="O134" s="460"/>
      <c r="P134" s="460"/>
      <c r="Q134" s="460"/>
      <c r="R134" s="460"/>
      <c r="S134" s="461"/>
    </row>
    <row r="135" spans="2:19" ht="14.5" customHeight="1" x14ac:dyDescent="0.35">
      <c r="B135" s="315"/>
      <c r="C135" s="144" t="e">
        <f>IF(Worksheet!I127="",NA( ),INDEX(References!$H$13:$H$48,MATCH(Calculations!A118,References!$G$13:$G$48,0)))</f>
        <v>#N/A</v>
      </c>
      <c r="D135" s="144" t="e">
        <f>IF(Worksheet!I127="",NA( ),Worksheet!I127)</f>
        <v>#N/A</v>
      </c>
      <c r="E135" s="144" t="e">
        <f>IF(Worksheet!K127="",NA( ),Worksheet!K127)</f>
        <v>#N/A</v>
      </c>
      <c r="F135" s="315"/>
      <c r="H135" s="458" t="e">
        <f>IF(Worksheet!G127="",NA(),Worksheet!G127)</f>
        <v>#N/A</v>
      </c>
      <c r="I135" s="458"/>
      <c r="J135" s="458"/>
      <c r="K135" s="315"/>
      <c r="M135" s="459"/>
      <c r="N135" s="460"/>
      <c r="O135" s="460"/>
      <c r="P135" s="460"/>
      <c r="Q135" s="460"/>
      <c r="R135" s="460"/>
      <c r="S135" s="461"/>
    </row>
    <row r="136" spans="2:19" ht="14.5" customHeight="1" x14ac:dyDescent="0.35">
      <c r="B136" s="315"/>
      <c r="C136" s="144" t="e">
        <f>IF(Worksheet!I128="",NA( ),INDEX(References!$H$13:$H$48,MATCH(Calculations!A119,References!$G$13:$G$48,0)))</f>
        <v>#N/A</v>
      </c>
      <c r="D136" s="144" t="e">
        <f>IF(Worksheet!I128="",NA( ),Worksheet!I128)</f>
        <v>#N/A</v>
      </c>
      <c r="E136" s="144" t="e">
        <f>IF(Worksheet!K128="",NA( ),Worksheet!K128)</f>
        <v>#N/A</v>
      </c>
      <c r="F136" s="315"/>
      <c r="H136" s="458" t="e">
        <f>IF(Worksheet!G128="",NA(),Worksheet!G128)</f>
        <v>#N/A</v>
      </c>
      <c r="I136" s="458"/>
      <c r="J136" s="458"/>
      <c r="K136" s="315"/>
      <c r="M136" s="459"/>
      <c r="N136" s="460"/>
      <c r="O136" s="460"/>
      <c r="P136" s="460"/>
      <c r="Q136" s="460"/>
      <c r="R136" s="460"/>
      <c r="S136" s="461"/>
    </row>
    <row r="137" spans="2:19" ht="14.5" customHeight="1" x14ac:dyDescent="0.35">
      <c r="B137" s="315"/>
      <c r="C137" s="144" t="e">
        <f>IF(Worksheet!I129="",NA( ),INDEX(References!$H$13:$H$48,MATCH(Calculations!A120,References!$G$13:$G$48,0)))</f>
        <v>#N/A</v>
      </c>
      <c r="D137" s="144" t="e">
        <f>IF(Worksheet!I129="",NA( ),Worksheet!I129)</f>
        <v>#N/A</v>
      </c>
      <c r="E137" s="144" t="e">
        <f>IF(Worksheet!K129="",NA( ),Worksheet!K129)</f>
        <v>#N/A</v>
      </c>
      <c r="F137" s="315"/>
      <c r="H137" s="458" t="e">
        <f>IF(Worksheet!G129="",NA(),Worksheet!G129)</f>
        <v>#N/A</v>
      </c>
      <c r="I137" s="458"/>
      <c r="J137" s="458"/>
      <c r="K137" s="315"/>
      <c r="M137" s="459"/>
      <c r="N137" s="460"/>
      <c r="O137" s="460"/>
      <c r="P137" s="460"/>
      <c r="Q137" s="460"/>
      <c r="R137" s="460"/>
      <c r="S137" s="461"/>
    </row>
    <row r="138" spans="2:19" ht="14.5" customHeight="1" x14ac:dyDescent="0.35">
      <c r="B138" s="315"/>
      <c r="C138" s="144" t="e">
        <f>IF(Worksheet!I130="",NA( ),INDEX(References!$H$13:$H$48,MATCH(Calculations!A121,References!$G$13:$G$48,0)))</f>
        <v>#N/A</v>
      </c>
      <c r="D138" s="144" t="str">
        <f>IF(Worksheet!I130="",NA( ),Worksheet!I130)</f>
        <v>Proposed Qty</v>
      </c>
      <c r="E138" s="144" t="str">
        <f>IF(Worksheet!K130="",NA( ),Worksheet!K130)</f>
        <v>Proposed Watts</v>
      </c>
      <c r="F138" s="315"/>
      <c r="H138" s="458" t="str">
        <f>IF(Worksheet!G130="",NA(),Worksheet!G130)</f>
        <v>Lighting Type to be Replaced</v>
      </c>
      <c r="I138" s="458"/>
      <c r="J138" s="458"/>
      <c r="K138" s="315"/>
      <c r="M138" s="459"/>
      <c r="N138" s="460"/>
      <c r="O138" s="460"/>
      <c r="P138" s="460"/>
      <c r="Q138" s="460"/>
      <c r="R138" s="460"/>
      <c r="S138" s="461"/>
    </row>
    <row r="139" spans="2:19" x14ac:dyDescent="0.35">
      <c r="B139" s="315"/>
      <c r="C139" s="144" t="e">
        <f>IF(Worksheet!I131="",NA( ),INDEX(References!$H$13:$H$48,MATCH(Calculations!A122,References!$G$13:$G$48,0)))</f>
        <v>#N/A</v>
      </c>
      <c r="D139" s="144" t="e">
        <f>IF(Worksheet!I131="",NA( ),Worksheet!I131)</f>
        <v>#N/A</v>
      </c>
      <c r="E139" s="144" t="e">
        <f>IF(Worksheet!K131="",NA( ),Worksheet!K131)</f>
        <v>#N/A</v>
      </c>
      <c r="F139" s="315"/>
      <c r="H139" s="458" t="e">
        <f>IF(Worksheet!G131="",NA(),Worksheet!G131)</f>
        <v>#N/A</v>
      </c>
      <c r="I139" s="458"/>
      <c r="J139" s="458"/>
      <c r="K139" s="315"/>
      <c r="M139" s="459"/>
      <c r="N139" s="460"/>
      <c r="O139" s="460"/>
      <c r="P139" s="460"/>
      <c r="Q139" s="460"/>
      <c r="R139" s="460"/>
      <c r="S139" s="461"/>
    </row>
    <row r="140" spans="2:19" x14ac:dyDescent="0.35">
      <c r="B140" s="315"/>
      <c r="C140" s="144" t="e">
        <f>IF(Worksheet!I132="",NA( ),INDEX(References!$H$13:$H$48,MATCH(Calculations!A123,References!$G$13:$G$48,0)))</f>
        <v>#N/A</v>
      </c>
      <c r="D140" s="144" t="e">
        <f>IF(Worksheet!I132="",NA( ),Worksheet!I132)</f>
        <v>#N/A</v>
      </c>
      <c r="E140" s="144" t="e">
        <f>IF(Worksheet!K132="",NA( ),Worksheet!K132)</f>
        <v>#N/A</v>
      </c>
      <c r="F140" s="315"/>
      <c r="H140" s="458" t="e">
        <f>IF(Worksheet!G132="",NA(),Worksheet!G132)</f>
        <v>#N/A</v>
      </c>
      <c r="I140" s="458"/>
      <c r="J140" s="458"/>
      <c r="K140" s="315"/>
      <c r="M140" s="459"/>
      <c r="N140" s="460"/>
      <c r="O140" s="460"/>
      <c r="P140" s="460"/>
      <c r="Q140" s="460"/>
      <c r="R140" s="460"/>
      <c r="S140" s="461"/>
    </row>
    <row r="141" spans="2:19" x14ac:dyDescent="0.35">
      <c r="B141" s="315"/>
      <c r="C141" s="144" t="e">
        <f>IF(Worksheet!I133="",NA( ),INDEX(References!$H$13:$H$48,MATCH(Calculations!A124,References!$G$13:$G$48,0)))</f>
        <v>#N/A</v>
      </c>
      <c r="D141" s="144" t="e">
        <f>IF(Worksheet!I133="",NA( ),Worksheet!I133)</f>
        <v>#N/A</v>
      </c>
      <c r="E141" s="144" t="e">
        <f>IF(Worksheet!K133="",NA( ),Worksheet!K133)</f>
        <v>#N/A</v>
      </c>
      <c r="F141" s="315"/>
      <c r="H141" s="458" t="e">
        <f>IF(Worksheet!G133="",NA(),Worksheet!G133)</f>
        <v>#N/A</v>
      </c>
      <c r="I141" s="458"/>
      <c r="J141" s="458"/>
      <c r="K141" s="315"/>
      <c r="M141" s="459"/>
      <c r="N141" s="460"/>
      <c r="O141" s="460"/>
      <c r="P141" s="460"/>
      <c r="Q141" s="460"/>
      <c r="R141" s="460"/>
      <c r="S141" s="461"/>
    </row>
    <row r="142" spans="2:19" x14ac:dyDescent="0.35">
      <c r="B142" s="315"/>
      <c r="C142" s="144" t="e">
        <f>IF(Worksheet!I134="",NA( ),INDEX(References!$H$13:$H$48,MATCH(Calculations!A125,References!$G$13:$G$48,0)))</f>
        <v>#N/A</v>
      </c>
      <c r="D142" s="144" t="e">
        <f>IF(Worksheet!I134="",NA( ),Worksheet!I134)</f>
        <v>#N/A</v>
      </c>
      <c r="E142" s="144" t="e">
        <f>IF(Worksheet!K134="",NA( ),Worksheet!K134)</f>
        <v>#N/A</v>
      </c>
      <c r="F142" s="315"/>
      <c r="H142" s="458" t="e">
        <f>IF(Worksheet!G134="",NA(),Worksheet!G134)</f>
        <v>#N/A</v>
      </c>
      <c r="I142" s="458"/>
      <c r="J142" s="458"/>
      <c r="K142" s="315"/>
      <c r="M142" s="459"/>
      <c r="N142" s="460"/>
      <c r="O142" s="460"/>
      <c r="P142" s="460"/>
      <c r="Q142" s="460"/>
      <c r="R142" s="460"/>
      <c r="S142" s="461"/>
    </row>
    <row r="143" spans="2:19" ht="14.5" customHeight="1" x14ac:dyDescent="0.35">
      <c r="B143" s="315"/>
      <c r="C143" s="144" t="e">
        <f>IF(Worksheet!I135="",NA( ),INDEX(References!$H$13:$H$48,MATCH(Calculations!A126,References!$G$13:$G$48,0)))</f>
        <v>#N/A</v>
      </c>
      <c r="D143" s="144" t="e">
        <f>IF(Worksheet!I135="",NA( ),Worksheet!I135)</f>
        <v>#N/A</v>
      </c>
      <c r="E143" s="144" t="e">
        <f>IF(Worksheet!K135="",NA( ),Worksheet!K135)</f>
        <v>#N/A</v>
      </c>
      <c r="F143" s="315"/>
      <c r="H143" s="458" t="e">
        <f>IF(Worksheet!G135="",NA(),Worksheet!G135)</f>
        <v>#N/A</v>
      </c>
      <c r="I143" s="458"/>
      <c r="J143" s="458"/>
      <c r="K143" s="315"/>
      <c r="M143" s="459"/>
      <c r="N143" s="460"/>
      <c r="O143" s="460"/>
      <c r="P143" s="460"/>
      <c r="Q143" s="460"/>
      <c r="R143" s="460"/>
      <c r="S143" s="461"/>
    </row>
    <row r="144" spans="2:19" ht="14.5" customHeight="1" x14ac:dyDescent="0.35">
      <c r="B144" s="315"/>
      <c r="C144" s="144" t="e">
        <f>IF(Worksheet!I136="",NA( ),INDEX(References!$H$13:$H$48,MATCH(Calculations!A127,References!$G$13:$G$48,0)))</f>
        <v>#N/A</v>
      </c>
      <c r="D144" s="144" t="e">
        <f>IF(Worksheet!I136="",NA( ),Worksheet!I136)</f>
        <v>#N/A</v>
      </c>
      <c r="E144" s="144" t="e">
        <f>IF(Worksheet!K136="",NA( ),Worksheet!K136)</f>
        <v>#N/A</v>
      </c>
      <c r="F144" s="315"/>
      <c r="H144" s="458" t="e">
        <f>IF(Worksheet!G136="",NA(),Worksheet!G136)</f>
        <v>#N/A</v>
      </c>
      <c r="I144" s="458"/>
      <c r="J144" s="458"/>
      <c r="K144" s="315"/>
      <c r="M144" s="459"/>
      <c r="N144" s="460"/>
      <c r="O144" s="460"/>
      <c r="P144" s="460"/>
      <c r="Q144" s="460"/>
      <c r="R144" s="460"/>
      <c r="S144" s="461"/>
    </row>
    <row r="145" spans="2:19" ht="14.5" customHeight="1" x14ac:dyDescent="0.35">
      <c r="B145" s="315"/>
      <c r="C145" s="144" t="e">
        <f>IF(Worksheet!I137="",NA( ),INDEX(References!$H$13:$H$48,MATCH(Calculations!A128,References!$G$13:$G$48,0)))</f>
        <v>#N/A</v>
      </c>
      <c r="D145" s="144" t="e">
        <f>IF(Worksheet!I137="",NA( ),Worksheet!I137)</f>
        <v>#N/A</v>
      </c>
      <c r="E145" s="144" t="e">
        <f>IF(Worksheet!K137="",NA( ),Worksheet!K137)</f>
        <v>#N/A</v>
      </c>
      <c r="F145" s="315"/>
      <c r="H145" s="458" t="e">
        <f>IF(Worksheet!G137="",NA(),Worksheet!G137)</f>
        <v>#N/A</v>
      </c>
      <c r="I145" s="458"/>
      <c r="J145" s="458"/>
      <c r="K145" s="315"/>
      <c r="M145" s="459"/>
      <c r="N145" s="460"/>
      <c r="O145" s="460"/>
      <c r="P145" s="460"/>
      <c r="Q145" s="460"/>
      <c r="R145" s="460"/>
      <c r="S145" s="461"/>
    </row>
    <row r="146" spans="2:19" ht="14.5" customHeight="1" x14ac:dyDescent="0.35">
      <c r="B146" s="315"/>
      <c r="C146" s="144" t="e">
        <f>IF(Worksheet!I138="",NA( ),INDEX(References!$H$13:$H$48,MATCH(Calculations!A129,References!$G$13:$G$48,0)))</f>
        <v>#N/A</v>
      </c>
      <c r="D146" s="144" t="str">
        <f>IF(Worksheet!I138="",NA( ),Worksheet!I138)</f>
        <v>Proposed Qty</v>
      </c>
      <c r="E146" s="144" t="str">
        <f>IF(Worksheet!K138="",NA( ),Worksheet!K138)</f>
        <v>Proposed Watts</v>
      </c>
      <c r="F146" s="315"/>
      <c r="H146" s="458" t="str">
        <f>IF(Worksheet!G138="",NA(),Worksheet!G138)</f>
        <v>Lighting Type to be Replaced</v>
      </c>
      <c r="I146" s="458"/>
      <c r="J146" s="458"/>
      <c r="K146" s="315"/>
      <c r="M146" s="459"/>
      <c r="N146" s="460"/>
      <c r="O146" s="460"/>
      <c r="P146" s="460"/>
      <c r="Q146" s="460"/>
      <c r="R146" s="460"/>
      <c r="S146" s="461"/>
    </row>
    <row r="147" spans="2:19" x14ac:dyDescent="0.35">
      <c r="B147" s="315"/>
      <c r="C147" s="144" t="e">
        <f>IF(Worksheet!I139="",NA( ),INDEX(References!$H$13:$H$48,MATCH(Calculations!A130,References!$G$13:$G$48,0)))</f>
        <v>#N/A</v>
      </c>
      <c r="D147" s="144" t="e">
        <f>IF(Worksheet!I139="",NA( ),Worksheet!I139)</f>
        <v>#N/A</v>
      </c>
      <c r="E147" s="144" t="e">
        <f>IF(Worksheet!K139="",NA( ),Worksheet!K139)</f>
        <v>#N/A</v>
      </c>
      <c r="F147" s="315"/>
      <c r="H147" s="458" t="e">
        <f>IF(Worksheet!G139="",NA(),Worksheet!G139)</f>
        <v>#N/A</v>
      </c>
      <c r="I147" s="458"/>
      <c r="J147" s="458"/>
      <c r="K147" s="315"/>
      <c r="M147" s="459"/>
      <c r="N147" s="460"/>
      <c r="O147" s="460"/>
      <c r="P147" s="460"/>
      <c r="Q147" s="460"/>
      <c r="R147" s="460"/>
      <c r="S147" s="461"/>
    </row>
    <row r="148" spans="2:19" x14ac:dyDescent="0.35">
      <c r="B148" s="315"/>
      <c r="C148" s="144" t="e">
        <f>IF(Worksheet!I140="",NA( ),INDEX(References!$H$13:$H$48,MATCH(Calculations!A131,References!$G$13:$G$48,0)))</f>
        <v>#N/A</v>
      </c>
      <c r="D148" s="144" t="e">
        <f>IF(Worksheet!I140="",NA( ),Worksheet!I140)</f>
        <v>#N/A</v>
      </c>
      <c r="E148" s="144" t="e">
        <f>IF(Worksheet!K140="",NA( ),Worksheet!K140)</f>
        <v>#N/A</v>
      </c>
      <c r="F148" s="315"/>
      <c r="H148" s="458" t="e">
        <f>IF(Worksheet!G140="",NA(),Worksheet!G140)</f>
        <v>#N/A</v>
      </c>
      <c r="I148" s="458"/>
      <c r="J148" s="458"/>
      <c r="K148" s="315"/>
      <c r="M148" s="459"/>
      <c r="N148" s="460"/>
      <c r="O148" s="460"/>
      <c r="P148" s="460"/>
      <c r="Q148" s="460"/>
      <c r="R148" s="460"/>
      <c r="S148" s="461"/>
    </row>
    <row r="149" spans="2:19" x14ac:dyDescent="0.35">
      <c r="B149" s="315"/>
      <c r="C149" s="144" t="e">
        <f>IF(Worksheet!I141="",NA( ),INDEX(References!$H$13:$H$48,MATCH(Calculations!A132,References!$G$13:$G$48,0)))</f>
        <v>#N/A</v>
      </c>
      <c r="D149" s="144" t="e">
        <f>IF(Worksheet!I141="",NA( ),Worksheet!I141)</f>
        <v>#N/A</v>
      </c>
      <c r="E149" s="144" t="e">
        <f>IF(Worksheet!K141="",NA( ),Worksheet!K141)</f>
        <v>#N/A</v>
      </c>
      <c r="F149" s="315"/>
      <c r="H149" s="458" t="e">
        <f>IF(Worksheet!G141="",NA(),Worksheet!G141)</f>
        <v>#N/A</v>
      </c>
      <c r="I149" s="458"/>
      <c r="J149" s="458"/>
      <c r="K149" s="315"/>
      <c r="M149" s="459"/>
      <c r="N149" s="460"/>
      <c r="O149" s="460"/>
      <c r="P149" s="460"/>
      <c r="Q149" s="460"/>
      <c r="R149" s="460"/>
      <c r="S149" s="461"/>
    </row>
    <row r="150" spans="2:19" x14ac:dyDescent="0.35">
      <c r="B150" s="315"/>
      <c r="C150" s="144" t="e">
        <f>IF(Worksheet!I142="",NA( ),INDEX(References!$H$13:$H$48,MATCH(Calculations!A133,References!$G$13:$G$48,0)))</f>
        <v>#N/A</v>
      </c>
      <c r="D150" s="144" t="e">
        <f>IF(Worksheet!I142="",NA( ),Worksheet!I142)</f>
        <v>#N/A</v>
      </c>
      <c r="E150" s="144" t="e">
        <f>IF(Worksheet!K142="",NA( ),Worksheet!K142)</f>
        <v>#N/A</v>
      </c>
      <c r="F150" s="315"/>
      <c r="H150" s="458" t="e">
        <f>IF(Worksheet!G142="",NA(),Worksheet!G142)</f>
        <v>#N/A</v>
      </c>
      <c r="I150" s="458"/>
      <c r="J150" s="458"/>
      <c r="K150" s="315"/>
      <c r="M150" s="459"/>
      <c r="N150" s="460"/>
      <c r="O150" s="460"/>
      <c r="P150" s="460"/>
      <c r="Q150" s="460"/>
      <c r="R150" s="460"/>
      <c r="S150" s="461"/>
    </row>
    <row r="151" spans="2:19" x14ac:dyDescent="0.35">
      <c r="B151" s="315"/>
      <c r="C151" s="144" t="e">
        <f>IF(Worksheet!I143="",NA( ),INDEX(References!$H$13:$H$48,MATCH(Calculations!A134,References!$G$13:$G$48,0)))</f>
        <v>#N/A</v>
      </c>
      <c r="D151" s="144" t="e">
        <f>IF(Worksheet!I143="",NA( ),Worksheet!I143)</f>
        <v>#N/A</v>
      </c>
      <c r="E151" s="144" t="e">
        <f>IF(Worksheet!K143="",NA( ),Worksheet!K143)</f>
        <v>#N/A</v>
      </c>
      <c r="F151" s="315"/>
      <c r="H151" s="458" t="e">
        <f>IF(Worksheet!G143="",NA(),Worksheet!G143)</f>
        <v>#N/A</v>
      </c>
      <c r="I151" s="458"/>
      <c r="J151" s="458"/>
      <c r="K151" s="315"/>
      <c r="M151" s="459"/>
      <c r="N151" s="460"/>
      <c r="O151" s="460"/>
      <c r="P151" s="460"/>
      <c r="Q151" s="460"/>
      <c r="R151" s="460"/>
      <c r="S151" s="461"/>
    </row>
    <row r="152" spans="2:19" x14ac:dyDescent="0.35">
      <c r="B152" s="315"/>
      <c r="C152" s="144" t="e">
        <f>IF(Worksheet!I144="",NA( ),INDEX(References!$H$13:$H$48,MATCH(Calculations!A135,References!$G$13:$G$48,0)))</f>
        <v>#N/A</v>
      </c>
      <c r="D152" s="144" t="e">
        <f>IF(Worksheet!I144="",NA( ),Worksheet!I144)</f>
        <v>#N/A</v>
      </c>
      <c r="E152" s="144" t="e">
        <f>IF(Worksheet!K144="",NA( ),Worksheet!K144)</f>
        <v>#N/A</v>
      </c>
      <c r="F152" s="315"/>
      <c r="H152" s="458" t="e">
        <f>IF(Worksheet!G144="",NA(),Worksheet!G144)</f>
        <v>#N/A</v>
      </c>
      <c r="I152" s="458"/>
      <c r="J152" s="458"/>
      <c r="K152" s="315"/>
      <c r="M152" s="459"/>
      <c r="N152" s="460"/>
      <c r="O152" s="460"/>
      <c r="P152" s="460"/>
      <c r="Q152" s="460"/>
      <c r="R152" s="460"/>
      <c r="S152" s="461"/>
    </row>
    <row r="153" spans="2:19" x14ac:dyDescent="0.35">
      <c r="B153" s="315"/>
      <c r="C153" s="144" t="e">
        <f>IF(Worksheet!I145="",NA( ),INDEX(References!$H$13:$H$48,MATCH(Calculations!A136,References!$G$13:$G$48,0)))</f>
        <v>#N/A</v>
      </c>
      <c r="D153" s="144" t="e">
        <f>IF(Worksheet!I147="",NA( ),Worksheet!I147)</f>
        <v>#N/A</v>
      </c>
      <c r="E153" s="144" t="e">
        <f>IF(Worksheet!K147="",NA( ),Worksheet!K147)</f>
        <v>#N/A</v>
      </c>
      <c r="F153" s="315"/>
      <c r="H153" s="458" t="e">
        <f>IF(Worksheet!G147="",NA(),Worksheet!G147)</f>
        <v>#N/A</v>
      </c>
      <c r="I153" s="458"/>
      <c r="J153" s="458"/>
      <c r="K153" s="315"/>
      <c r="M153" s="459"/>
      <c r="N153" s="460"/>
      <c r="O153" s="460"/>
      <c r="P153" s="460"/>
      <c r="Q153" s="460"/>
      <c r="R153" s="460"/>
      <c r="S153" s="461"/>
    </row>
    <row r="154" spans="2:19" x14ac:dyDescent="0.35">
      <c r="B154" s="315"/>
      <c r="C154" s="144" t="e">
        <f>IF(Worksheet!I146="",NA( ),INDEX(References!$H$13:$H$48,MATCH(Calculations!A137,References!$G$13:$G$48,0)))</f>
        <v>#N/A</v>
      </c>
      <c r="D154" s="144" t="s">
        <v>103</v>
      </c>
      <c r="E154" s="144" t="s">
        <v>102</v>
      </c>
      <c r="F154" s="315"/>
      <c r="H154" s="458" t="s">
        <v>104</v>
      </c>
      <c r="I154" s="458"/>
      <c r="J154" s="458"/>
      <c r="K154" s="315"/>
      <c r="M154" s="459"/>
      <c r="N154" s="460"/>
      <c r="O154" s="460"/>
      <c r="P154" s="460"/>
      <c r="Q154" s="460"/>
      <c r="R154" s="460"/>
      <c r="S154" s="461"/>
    </row>
    <row r="155" spans="2:19" x14ac:dyDescent="0.35">
      <c r="B155" s="315"/>
      <c r="C155" s="144" t="e">
        <f>IF(Worksheet!I147="",NA( ),INDEX(References!$H$13:$H$48,MATCH(Calculations!A138,References!$G$13:$G$48,0)))</f>
        <v>#N/A</v>
      </c>
      <c r="D155" s="144" t="e">
        <f>IF(Worksheet!I147="",NA( ),Worksheet!I147)</f>
        <v>#N/A</v>
      </c>
      <c r="E155" s="144" t="e">
        <f>IF(Worksheet!K147="",NA( ),Worksheet!K147)</f>
        <v>#N/A</v>
      </c>
      <c r="F155" s="315"/>
      <c r="H155" s="458" t="e">
        <f>IF(Worksheet!G147="",NA(),Worksheet!G147)</f>
        <v>#N/A</v>
      </c>
      <c r="I155" s="458"/>
      <c r="J155" s="458"/>
      <c r="K155" s="315"/>
      <c r="M155" s="459"/>
      <c r="N155" s="460"/>
      <c r="O155" s="460"/>
      <c r="P155" s="460"/>
      <c r="Q155" s="460"/>
      <c r="R155" s="460"/>
      <c r="S155" s="461"/>
    </row>
    <row r="156" spans="2:19" x14ac:dyDescent="0.35">
      <c r="B156" s="315"/>
      <c r="C156" s="144" t="e">
        <f>IF(Worksheet!I148="",NA( ),INDEX(References!$H$13:$H$48,MATCH(Calculations!A139,References!$G$13:$G$48,0)))</f>
        <v>#N/A</v>
      </c>
      <c r="D156" s="144" t="e">
        <f>IF(Worksheet!I148="",NA( ),Worksheet!I148)</f>
        <v>#N/A</v>
      </c>
      <c r="E156" s="144" t="e">
        <f>IF(Worksheet!K148="",NA( ),Worksheet!K148)</f>
        <v>#N/A</v>
      </c>
      <c r="F156" s="315"/>
      <c r="H156" s="458" t="e">
        <f>IF(Worksheet!G148="",NA(),Worksheet!G148)</f>
        <v>#N/A</v>
      </c>
      <c r="I156" s="458"/>
      <c r="J156" s="458"/>
      <c r="K156" s="315"/>
      <c r="M156" s="459"/>
      <c r="N156" s="460"/>
      <c r="O156" s="460"/>
      <c r="P156" s="460"/>
      <c r="Q156" s="460"/>
      <c r="R156" s="460"/>
      <c r="S156" s="461"/>
    </row>
    <row r="157" spans="2:19" x14ac:dyDescent="0.35">
      <c r="B157" s="315"/>
      <c r="C157" s="144" t="e">
        <f>IF(Worksheet!I149="",NA( ),INDEX(References!$H$13:$H$48,MATCH(Calculations!A140,References!$G$13:$G$48,0)))</f>
        <v>#N/A</v>
      </c>
      <c r="D157" s="144" t="e">
        <f>IF(Worksheet!I149="",NA( ),Worksheet!I149)</f>
        <v>#N/A</v>
      </c>
      <c r="E157" s="144" t="e">
        <f>IF(Worksheet!K149="",NA( ),Worksheet!K149)</f>
        <v>#N/A</v>
      </c>
      <c r="F157" s="315"/>
      <c r="H157" s="458" t="e">
        <f>IF(Worksheet!G149="",NA(),Worksheet!G149)</f>
        <v>#N/A</v>
      </c>
      <c r="I157" s="458"/>
      <c r="J157" s="458"/>
      <c r="K157" s="315"/>
      <c r="M157" s="459"/>
      <c r="N157" s="460"/>
      <c r="O157" s="460"/>
      <c r="P157" s="460"/>
      <c r="Q157" s="460"/>
      <c r="R157" s="460"/>
      <c r="S157" s="461"/>
    </row>
    <row r="158" spans="2:19" x14ac:dyDescent="0.35">
      <c r="B158" s="315"/>
      <c r="C158" s="144" t="e">
        <f>IF(Worksheet!I150="",NA( ),INDEX(References!$H$13:$H$48,MATCH(Calculations!A141,References!$G$13:$G$48,0)))</f>
        <v>#N/A</v>
      </c>
      <c r="D158" s="144" t="e">
        <f>IF(Worksheet!I150="",NA( ),Worksheet!I150)</f>
        <v>#N/A</v>
      </c>
      <c r="E158" s="144" t="e">
        <f>IF(Worksheet!K150="",NA( ),Worksheet!K150)</f>
        <v>#N/A</v>
      </c>
      <c r="F158" s="315"/>
      <c r="H158" s="458" t="e">
        <f>IF(Worksheet!G150="",NA(),Worksheet!G150)</f>
        <v>#N/A</v>
      </c>
      <c r="I158" s="458"/>
      <c r="J158" s="458"/>
      <c r="K158" s="315"/>
      <c r="M158" s="459"/>
      <c r="N158" s="460"/>
      <c r="O158" s="460"/>
      <c r="P158" s="460"/>
      <c r="Q158" s="460"/>
      <c r="R158" s="460"/>
      <c r="S158" s="461"/>
    </row>
    <row r="159" spans="2:19" x14ac:dyDescent="0.35">
      <c r="B159" s="315"/>
      <c r="C159" s="144" t="e">
        <f>IF(Worksheet!I151="",NA( ),INDEX(References!$H$13:$H$48,MATCH(Calculations!A143,References!$G$13:$G$48,0)))</f>
        <v>#N/A</v>
      </c>
      <c r="D159" s="144" t="e">
        <f>IF(Worksheet!I151="",NA( ),Worksheet!I151)</f>
        <v>#N/A</v>
      </c>
      <c r="E159" s="144" t="e">
        <f>IF(Worksheet!K151="",NA( ),Worksheet!K151)</f>
        <v>#N/A</v>
      </c>
      <c r="F159" s="315"/>
      <c r="H159" s="458" t="e">
        <f>IF(Worksheet!G151="",NA(),Worksheet!G151)</f>
        <v>#N/A</v>
      </c>
      <c r="I159" s="458"/>
      <c r="J159" s="458"/>
      <c r="K159" s="315"/>
      <c r="M159" s="459"/>
      <c r="N159" s="460"/>
      <c r="O159" s="460"/>
      <c r="P159" s="460"/>
      <c r="Q159" s="460"/>
      <c r="R159" s="460"/>
      <c r="S159" s="461"/>
    </row>
    <row r="160" spans="2:19" x14ac:dyDescent="0.35">
      <c r="B160" s="315"/>
      <c r="C160" s="144" t="e">
        <f>IF(Worksheet!I152="",NA( ),INDEX(References!$H$13:$H$48,MATCH(Calculations!#REF!,References!$G$13:$G$48,0)))</f>
        <v>#N/A</v>
      </c>
      <c r="D160" s="144" t="e">
        <f>IF(Worksheet!I152="",NA( ),Worksheet!I152)</f>
        <v>#N/A</v>
      </c>
      <c r="E160" s="144" t="e">
        <f>IF(Worksheet!K152="",NA( ),Worksheet!K152)</f>
        <v>#N/A</v>
      </c>
      <c r="F160" s="315"/>
      <c r="H160" s="458" t="e">
        <f>IF(Worksheet!G152="",NA(),Worksheet!G152)</f>
        <v>#N/A</v>
      </c>
      <c r="I160" s="458"/>
      <c r="J160" s="458"/>
      <c r="K160" s="315"/>
      <c r="M160" s="459"/>
      <c r="N160" s="460"/>
      <c r="O160" s="460"/>
      <c r="P160" s="460"/>
      <c r="Q160" s="460"/>
      <c r="R160" s="460"/>
      <c r="S160" s="461"/>
    </row>
    <row r="161" spans="2:19" x14ac:dyDescent="0.35">
      <c r="B161" s="315"/>
      <c r="C161" s="144" t="e">
        <f>IF(Worksheet!I153="",NA( ),INDEX(References!$H$13:$H$48,MATCH(Calculations!A144,References!$G$13:$G$48,0)))</f>
        <v>#N/A</v>
      </c>
      <c r="D161" s="144" t="e">
        <f>IF(Worksheet!I153="",NA( ),Worksheet!I153)</f>
        <v>#N/A</v>
      </c>
      <c r="E161" s="144" t="e">
        <f>IF(Worksheet!K153="",NA( ),Worksheet!K153)</f>
        <v>#N/A</v>
      </c>
      <c r="F161" s="315"/>
      <c r="H161" s="458" t="e">
        <f>IF(Worksheet!G153="",NA(),Worksheet!G153)</f>
        <v>#N/A</v>
      </c>
      <c r="I161" s="458"/>
      <c r="J161" s="458"/>
      <c r="K161" s="315"/>
      <c r="M161" s="459"/>
      <c r="N161" s="460"/>
      <c r="O161" s="460"/>
      <c r="P161" s="460"/>
      <c r="Q161" s="460"/>
      <c r="R161" s="460"/>
      <c r="S161" s="461"/>
    </row>
    <row r="162" spans="2:19" x14ac:dyDescent="0.35">
      <c r="B162" s="315"/>
      <c r="C162" s="144" t="e">
        <f>IF(Worksheet!I154="",NA( ),INDEX(References!$H$13:$H$48,MATCH(Calculations!A145,References!$G$13:$G$48,0)))</f>
        <v>#N/A</v>
      </c>
      <c r="D162" s="144" t="str">
        <f>IF(Worksheet!I154="",NA( ),Worksheet!I154)</f>
        <v>Proposed Qty</v>
      </c>
      <c r="E162" s="144" t="str">
        <f>IF(Worksheet!K154="",NA( ),Worksheet!K154)</f>
        <v>Proposed Watts</v>
      </c>
      <c r="F162" s="315"/>
      <c r="H162" s="458" t="str">
        <f>IF(Worksheet!G154="",NA(),Worksheet!G154)</f>
        <v>Lighting Type to be Replaced</v>
      </c>
      <c r="I162" s="458"/>
      <c r="J162" s="458"/>
      <c r="K162" s="315"/>
      <c r="M162" s="459"/>
      <c r="N162" s="460"/>
      <c r="O162" s="460"/>
      <c r="P162" s="460"/>
      <c r="Q162" s="460"/>
      <c r="R162" s="460"/>
      <c r="S162" s="461"/>
    </row>
    <row r="163" spans="2:19" x14ac:dyDescent="0.35">
      <c r="B163" s="315"/>
      <c r="C163" s="144" t="e">
        <f>IF(Worksheet!I155="",NA( ),INDEX(References!$H$13:$H$48,MATCH(Calculations!A146,References!$G$13:$G$48,0)))</f>
        <v>#N/A</v>
      </c>
      <c r="D163" s="144" t="e">
        <f>IF(Worksheet!I155="",NA( ),Worksheet!I155)</f>
        <v>#N/A</v>
      </c>
      <c r="E163" s="144" t="e">
        <f>IF(Worksheet!K155="",NA( ),Worksheet!K155)</f>
        <v>#N/A</v>
      </c>
      <c r="F163" s="315"/>
      <c r="H163" s="458" t="e">
        <f>IF(Worksheet!G155="",NA(),Worksheet!G155)</f>
        <v>#N/A</v>
      </c>
      <c r="I163" s="458"/>
      <c r="J163" s="458"/>
      <c r="K163" s="315"/>
      <c r="M163" s="459"/>
      <c r="N163" s="460"/>
      <c r="O163" s="460"/>
      <c r="P163" s="460"/>
      <c r="Q163" s="460"/>
      <c r="R163" s="460"/>
      <c r="S163" s="461"/>
    </row>
    <row r="164" spans="2:19" x14ac:dyDescent="0.35">
      <c r="B164" s="315"/>
      <c r="C164" s="144" t="e">
        <f>IF(Worksheet!I156="",NA( ),INDEX(References!$H$13:$H$48,MATCH(Calculations!A147,References!$G$13:$G$48,0)))</f>
        <v>#N/A</v>
      </c>
      <c r="D164" s="144" t="e">
        <f>IF(Worksheet!I156="",NA( ),Worksheet!I156)</f>
        <v>#N/A</v>
      </c>
      <c r="E164" s="144" t="e">
        <f>IF(Worksheet!K156="",NA( ),Worksheet!K156)</f>
        <v>#N/A</v>
      </c>
      <c r="F164" s="315"/>
      <c r="H164" s="458" t="e">
        <f>IF(Worksheet!G156="",NA(),Worksheet!G156)</f>
        <v>#N/A</v>
      </c>
      <c r="I164" s="458"/>
      <c r="J164" s="458"/>
      <c r="K164" s="315"/>
      <c r="M164" s="459"/>
      <c r="N164" s="460"/>
      <c r="O164" s="460"/>
      <c r="P164" s="460"/>
      <c r="Q164" s="460"/>
      <c r="R164" s="460"/>
      <c r="S164" s="461"/>
    </row>
    <row r="165" spans="2:19" x14ac:dyDescent="0.35">
      <c r="B165" s="315"/>
      <c r="C165" s="144" t="e">
        <f>IF(Worksheet!I157="",NA( ),INDEX(References!$H$13:$H$48,MATCH(Calculations!A148,References!$G$13:$G$48,0)))</f>
        <v>#N/A</v>
      </c>
      <c r="D165" s="144" t="e">
        <f>IF(Worksheet!I157="",NA( ),Worksheet!I157)</f>
        <v>#N/A</v>
      </c>
      <c r="E165" s="144" t="e">
        <f>IF(Worksheet!K157="",NA( ),Worksheet!K157)</f>
        <v>#N/A</v>
      </c>
      <c r="F165" s="315"/>
      <c r="H165" s="458" t="e">
        <f>IF(Worksheet!G157="",NA(),Worksheet!G157)</f>
        <v>#N/A</v>
      </c>
      <c r="I165" s="458"/>
      <c r="J165" s="458"/>
      <c r="K165" s="315"/>
      <c r="M165" s="459"/>
      <c r="N165" s="460"/>
      <c r="O165" s="460"/>
      <c r="P165" s="460"/>
      <c r="Q165" s="460"/>
      <c r="R165" s="460"/>
      <c r="S165" s="461"/>
    </row>
    <row r="166" spans="2:19" x14ac:dyDescent="0.35">
      <c r="B166" s="315"/>
      <c r="C166" s="144" t="e">
        <f>IF(Worksheet!I158="",NA( ),INDEX(References!$H$13:$H$48,MATCH(Calculations!A149,References!$G$13:$G$48,0)))</f>
        <v>#N/A</v>
      </c>
      <c r="D166" s="144" t="e">
        <f>IF(Worksheet!I158="",NA( ),Worksheet!I158)</f>
        <v>#N/A</v>
      </c>
      <c r="E166" s="144" t="e">
        <f>IF(Worksheet!K158="",NA( ),Worksheet!K158)</f>
        <v>#N/A</v>
      </c>
      <c r="F166" s="315"/>
      <c r="H166" s="458" t="e">
        <f>IF(Worksheet!G158="",NA(),Worksheet!G158)</f>
        <v>#N/A</v>
      </c>
      <c r="I166" s="458"/>
      <c r="J166" s="458"/>
      <c r="K166" s="315"/>
      <c r="M166" s="459"/>
      <c r="N166" s="460"/>
      <c r="O166" s="460"/>
      <c r="P166" s="460"/>
      <c r="Q166" s="460"/>
      <c r="R166" s="460"/>
      <c r="S166" s="461"/>
    </row>
    <row r="167" spans="2:19" x14ac:dyDescent="0.35">
      <c r="B167" s="315"/>
      <c r="C167" s="144" t="e">
        <f>IF(Worksheet!I159="",NA( ),INDEX(References!$H$13:$H$48,MATCH(Calculations!A150,References!$G$13:$G$48,0)))</f>
        <v>#N/A</v>
      </c>
      <c r="D167" s="144" t="e">
        <f>IF(Worksheet!I159="",NA( ),Worksheet!I159)</f>
        <v>#N/A</v>
      </c>
      <c r="E167" s="144" t="e">
        <f>IF(Worksheet!K159="",NA( ),Worksheet!K159)</f>
        <v>#N/A</v>
      </c>
      <c r="F167" s="315"/>
      <c r="H167" s="458" t="e">
        <f>IF(Worksheet!G159="",NA(),Worksheet!G159)</f>
        <v>#N/A</v>
      </c>
      <c r="I167" s="458"/>
      <c r="J167" s="458"/>
      <c r="K167" s="315"/>
      <c r="M167" s="459"/>
      <c r="N167" s="460"/>
      <c r="O167" s="460"/>
      <c r="P167" s="460"/>
      <c r="Q167" s="460"/>
      <c r="R167" s="460"/>
      <c r="S167" s="461"/>
    </row>
    <row r="168" spans="2:19" x14ac:dyDescent="0.35">
      <c r="B168" s="315"/>
      <c r="C168" s="144" t="e">
        <f>IF(Worksheet!I160="",NA( ),INDEX(References!$H$13:$H$48,MATCH(Calculations!A151,References!$G$13:$G$48,0)))</f>
        <v>#N/A</v>
      </c>
      <c r="D168" s="144" t="e">
        <f>IF(Worksheet!I160="",NA( ),Worksheet!I160)</f>
        <v>#N/A</v>
      </c>
      <c r="E168" s="144" t="e">
        <f>IF(Worksheet!K160="",NA( ),Worksheet!K160)</f>
        <v>#N/A</v>
      </c>
      <c r="F168" s="315"/>
      <c r="H168" s="458" t="e">
        <f>IF(Worksheet!G160="",NA(),Worksheet!G160)</f>
        <v>#N/A</v>
      </c>
      <c r="I168" s="458"/>
      <c r="J168" s="458"/>
      <c r="K168" s="315"/>
      <c r="M168" s="459"/>
      <c r="N168" s="460"/>
      <c r="O168" s="460"/>
      <c r="P168" s="460"/>
      <c r="Q168" s="460"/>
      <c r="R168" s="460"/>
      <c r="S168" s="461"/>
    </row>
    <row r="169" spans="2:19" x14ac:dyDescent="0.35">
      <c r="B169" s="315"/>
      <c r="C169" s="144" t="e">
        <f>IF(Worksheet!I161="",NA( ),INDEX(References!$H$13:$H$48,MATCH(Calculations!A152,References!$G$13:$G$48,0)))</f>
        <v>#N/A</v>
      </c>
      <c r="D169" s="144" t="e">
        <f>IF(Worksheet!I161="",NA( ),Worksheet!I161)</f>
        <v>#N/A</v>
      </c>
      <c r="E169" s="144" t="e">
        <f>IF(Worksheet!K161="",NA( ),Worksheet!K161)</f>
        <v>#N/A</v>
      </c>
      <c r="F169" s="315"/>
      <c r="H169" s="458" t="e">
        <f>IF(Worksheet!G161="",NA(),Worksheet!G161)</f>
        <v>#N/A</v>
      </c>
      <c r="I169" s="458"/>
      <c r="J169" s="458"/>
      <c r="K169" s="315"/>
      <c r="M169" s="459"/>
      <c r="N169" s="460"/>
      <c r="O169" s="460"/>
      <c r="P169" s="460"/>
      <c r="Q169" s="460"/>
      <c r="R169" s="460"/>
      <c r="S169" s="461"/>
    </row>
    <row r="170" spans="2:19" x14ac:dyDescent="0.35">
      <c r="B170" s="315"/>
      <c r="C170" s="144" t="e">
        <f>IF(Worksheet!I162="",NA( ),INDEX(References!$H$13:$H$48,MATCH(Calculations!A153,References!$G$13:$G$48,0)))</f>
        <v>#N/A</v>
      </c>
      <c r="D170" s="144" t="str">
        <f>IF(Worksheet!I162="",NA( ),Worksheet!I162)</f>
        <v>Proposed Qty</v>
      </c>
      <c r="E170" s="144" t="str">
        <f>IF(Worksheet!K162="",NA( ),Worksheet!K162)</f>
        <v>Proposed Watts</v>
      </c>
      <c r="F170" s="315"/>
      <c r="H170" s="458" t="str">
        <f>IF(Worksheet!G162="",NA(),Worksheet!G162)</f>
        <v>Lighting Type to be Replaced</v>
      </c>
      <c r="I170" s="458"/>
      <c r="J170" s="458"/>
      <c r="K170" s="315"/>
      <c r="M170" s="459"/>
      <c r="N170" s="460"/>
      <c r="O170" s="460"/>
      <c r="P170" s="460"/>
      <c r="Q170" s="460"/>
      <c r="R170" s="460"/>
      <c r="S170" s="461"/>
    </row>
    <row r="171" spans="2:19" x14ac:dyDescent="0.35">
      <c r="B171" s="315"/>
      <c r="C171" s="144" t="e">
        <f>IF(Worksheet!I163="",NA( ),INDEX(References!$H$13:$H$48,MATCH(Calculations!A154,References!$G$13:$G$48,0)))</f>
        <v>#N/A</v>
      </c>
      <c r="D171" s="144" t="e">
        <f>IF(Worksheet!I163="",NA( ),Worksheet!I163)</f>
        <v>#N/A</v>
      </c>
      <c r="E171" s="144" t="e">
        <f>IF(Worksheet!K163="",NA( ),Worksheet!K163)</f>
        <v>#N/A</v>
      </c>
      <c r="F171" s="315"/>
      <c r="H171" s="458" t="e">
        <f>IF(Worksheet!G163="",NA(),Worksheet!G163)</f>
        <v>#N/A</v>
      </c>
      <c r="I171" s="458"/>
      <c r="J171" s="458"/>
      <c r="K171" s="315"/>
      <c r="M171" s="459"/>
      <c r="N171" s="460"/>
      <c r="O171" s="460"/>
      <c r="P171" s="460"/>
      <c r="Q171" s="460"/>
      <c r="R171" s="460"/>
      <c r="S171" s="461"/>
    </row>
    <row r="172" spans="2:19" x14ac:dyDescent="0.35">
      <c r="B172" s="315"/>
      <c r="C172" s="144" t="e">
        <f>IF(Worksheet!I164="",NA( ),INDEX(References!$H$13:$H$48,MATCH(Calculations!A155,References!$G$13:$G$48,0)))</f>
        <v>#N/A</v>
      </c>
      <c r="D172" s="144" t="e">
        <f>IF(Worksheet!I164="",NA( ),Worksheet!I164)</f>
        <v>#N/A</v>
      </c>
      <c r="E172" s="144" t="e">
        <f>IF(Worksheet!K164="",NA( ),Worksheet!K164)</f>
        <v>#N/A</v>
      </c>
      <c r="F172" s="315"/>
      <c r="H172" s="458" t="e">
        <f>IF(Worksheet!G164="",NA(),Worksheet!G164)</f>
        <v>#N/A</v>
      </c>
      <c r="I172" s="458"/>
      <c r="J172" s="458"/>
      <c r="K172" s="315"/>
      <c r="M172" s="459"/>
      <c r="N172" s="460"/>
      <c r="O172" s="460"/>
      <c r="P172" s="460"/>
      <c r="Q172" s="460"/>
      <c r="R172" s="460"/>
      <c r="S172" s="461"/>
    </row>
    <row r="173" spans="2:19" x14ac:dyDescent="0.35">
      <c r="B173" s="315"/>
      <c r="C173" s="144" t="e">
        <f>IF(Worksheet!I165="",NA( ),INDEX(References!$H$13:$H$48,MATCH(Calculations!A156,References!$G$13:$G$48,0)))</f>
        <v>#N/A</v>
      </c>
      <c r="D173" s="144" t="e">
        <f>IF(Worksheet!I165="",NA( ),Worksheet!I165)</f>
        <v>#N/A</v>
      </c>
      <c r="E173" s="144" t="e">
        <f>IF(Worksheet!K165="",NA( ),Worksheet!K165)</f>
        <v>#N/A</v>
      </c>
      <c r="F173" s="315"/>
      <c r="H173" s="458" t="e">
        <f>IF(Worksheet!G165="",NA(),Worksheet!G165)</f>
        <v>#N/A</v>
      </c>
      <c r="I173" s="458"/>
      <c r="J173" s="458"/>
      <c r="K173" s="315"/>
      <c r="M173" s="459"/>
      <c r="N173" s="460"/>
      <c r="O173" s="460"/>
      <c r="P173" s="460"/>
      <c r="Q173" s="460"/>
      <c r="R173" s="460"/>
      <c r="S173" s="461"/>
    </row>
    <row r="174" spans="2:19" x14ac:dyDescent="0.35">
      <c r="B174" s="315"/>
      <c r="C174" s="144" t="e">
        <f>IF(Worksheet!I166="",NA( ),INDEX(References!$H$13:$H$48,MATCH(Calculations!A157,References!$G$13:$G$48,0)))</f>
        <v>#N/A</v>
      </c>
      <c r="D174" s="144" t="e">
        <f>IF(Worksheet!I166="",NA( ),Worksheet!I166)</f>
        <v>#N/A</v>
      </c>
      <c r="E174" s="144" t="e">
        <f>IF(Worksheet!K166="",NA( ),Worksheet!K166)</f>
        <v>#N/A</v>
      </c>
      <c r="F174" s="315"/>
      <c r="H174" s="458" t="e">
        <f>IF(Worksheet!G166="",NA(),Worksheet!G166)</f>
        <v>#N/A</v>
      </c>
      <c r="I174" s="458"/>
      <c r="J174" s="458"/>
      <c r="K174" s="315"/>
      <c r="M174" s="459"/>
      <c r="N174" s="460"/>
      <c r="O174" s="460"/>
      <c r="P174" s="460"/>
      <c r="Q174" s="460"/>
      <c r="R174" s="460"/>
      <c r="S174" s="461"/>
    </row>
    <row r="175" spans="2:19" x14ac:dyDescent="0.35">
      <c r="B175" s="315"/>
      <c r="C175" s="144" t="e">
        <f>IF(Worksheet!I167="",NA( ),INDEX(References!$H$13:$H$48,MATCH(Calculations!A158,References!$G$13:$G$48,0)))</f>
        <v>#N/A</v>
      </c>
      <c r="D175" s="144" t="e">
        <f>IF(Worksheet!I167="",NA( ),Worksheet!I167)</f>
        <v>#N/A</v>
      </c>
      <c r="E175" s="144" t="e">
        <f>IF(Worksheet!K167="",NA( ),Worksheet!K167)</f>
        <v>#N/A</v>
      </c>
      <c r="F175" s="315"/>
      <c r="H175" s="458" t="e">
        <f>IF(Worksheet!G167="",NA(),Worksheet!G167)</f>
        <v>#N/A</v>
      </c>
      <c r="I175" s="458"/>
      <c r="J175" s="458"/>
      <c r="K175" s="315"/>
      <c r="M175" s="459"/>
      <c r="N175" s="460"/>
      <c r="O175" s="460"/>
      <c r="P175" s="460"/>
      <c r="Q175" s="460"/>
      <c r="R175" s="460"/>
      <c r="S175" s="461"/>
    </row>
    <row r="176" spans="2:19" x14ac:dyDescent="0.35">
      <c r="B176" s="315"/>
      <c r="C176" s="144" t="e">
        <f>IF(Worksheet!I168="",NA( ),INDEX(References!$H$13:$H$48,MATCH(Calculations!A159,References!$G$13:$G$48,0)))</f>
        <v>#N/A</v>
      </c>
      <c r="D176" s="144" t="e">
        <f>IF(Worksheet!I168="",NA( ),Worksheet!I168)</f>
        <v>#N/A</v>
      </c>
      <c r="E176" s="144" t="e">
        <f>IF(Worksheet!K168="",NA( ),Worksheet!K168)</f>
        <v>#N/A</v>
      </c>
      <c r="F176" s="315"/>
      <c r="H176" s="458" t="e">
        <f>IF(Worksheet!G168="",NA(),Worksheet!G168)</f>
        <v>#N/A</v>
      </c>
      <c r="I176" s="458"/>
      <c r="J176" s="458"/>
      <c r="K176" s="315"/>
      <c r="M176" s="459"/>
      <c r="N176" s="460"/>
      <c r="O176" s="460"/>
      <c r="P176" s="460"/>
      <c r="Q176" s="460"/>
      <c r="R176" s="460"/>
      <c r="S176" s="461"/>
    </row>
    <row r="177" spans="2:19" x14ac:dyDescent="0.35">
      <c r="B177" s="315"/>
      <c r="C177" s="144" t="e">
        <f>IF(Worksheet!I169="",NA( ),INDEX(References!$H$13:$H$48,MATCH(Calculations!A160,References!$G$13:$G$48,0)))</f>
        <v>#N/A</v>
      </c>
      <c r="D177" s="144" t="e">
        <f>IF(Worksheet!I169="",NA( ),Worksheet!I169)</f>
        <v>#N/A</v>
      </c>
      <c r="E177" s="144" t="e">
        <f>IF(Worksheet!K169="",NA( ),Worksheet!K169)</f>
        <v>#N/A</v>
      </c>
      <c r="F177" s="315"/>
      <c r="H177" s="458" t="e">
        <f>IF(Worksheet!G169="",NA(),Worksheet!G169)</f>
        <v>#N/A</v>
      </c>
      <c r="I177" s="458"/>
      <c r="J177" s="458"/>
      <c r="K177" s="315"/>
      <c r="M177" s="459"/>
      <c r="N177" s="460"/>
      <c r="O177" s="460"/>
      <c r="P177" s="460"/>
      <c r="Q177" s="460"/>
      <c r="R177" s="460"/>
      <c r="S177" s="461"/>
    </row>
    <row r="178" spans="2:19" x14ac:dyDescent="0.35">
      <c r="B178" s="315"/>
      <c r="C178" s="144" t="e">
        <f>IF(Worksheet!I170="",NA( ),INDEX(References!$H$13:$H$48,MATCH(Calculations!A161,References!$G$13:$G$48,0)))</f>
        <v>#N/A</v>
      </c>
      <c r="D178" s="144" t="str">
        <f>IF(Worksheet!I170="",NA( ),Worksheet!I170)</f>
        <v>Proposed Qty</v>
      </c>
      <c r="E178" s="144" t="str">
        <f>IF(Worksheet!K170="",NA( ),Worksheet!K170)</f>
        <v>Proposed Watts</v>
      </c>
      <c r="F178" s="315"/>
      <c r="H178" s="458" t="str">
        <f>IF(Worksheet!G170="",NA(),Worksheet!G170)</f>
        <v>Lighting Type to be Replaced</v>
      </c>
      <c r="I178" s="458"/>
      <c r="J178" s="458"/>
      <c r="K178" s="315"/>
      <c r="M178" s="459"/>
      <c r="N178" s="460"/>
      <c r="O178" s="460"/>
      <c r="P178" s="460"/>
      <c r="Q178" s="460"/>
      <c r="R178" s="460"/>
      <c r="S178" s="461"/>
    </row>
    <row r="179" spans="2:19" x14ac:dyDescent="0.35">
      <c r="B179" s="315"/>
      <c r="C179" s="144" t="e">
        <f>IF(Worksheet!I171="",NA( ),INDEX(References!$H$13:$H$48,MATCH(Calculations!A162,References!$G$13:$G$48,0)))</f>
        <v>#N/A</v>
      </c>
      <c r="D179" s="144" t="e">
        <f>IF(Worksheet!I171="",NA( ),Worksheet!I171)</f>
        <v>#N/A</v>
      </c>
      <c r="E179" s="144" t="e">
        <f>IF(Worksheet!K171="",NA( ),Worksheet!K171)</f>
        <v>#N/A</v>
      </c>
      <c r="F179" s="315"/>
      <c r="H179" s="458" t="e">
        <f>IF(Worksheet!G171="",NA(),Worksheet!G171)</f>
        <v>#N/A</v>
      </c>
      <c r="I179" s="458"/>
      <c r="J179" s="458"/>
      <c r="K179" s="315"/>
      <c r="M179" s="459"/>
      <c r="N179" s="460"/>
      <c r="O179" s="460"/>
      <c r="P179" s="460"/>
      <c r="Q179" s="460"/>
      <c r="R179" s="460"/>
      <c r="S179" s="461"/>
    </row>
    <row r="180" spans="2:19" x14ac:dyDescent="0.35">
      <c r="B180" s="315"/>
      <c r="C180" s="144" t="e">
        <f>IF(Worksheet!I172="",NA( ),INDEX(References!$H$13:$H$48,MATCH(Calculations!A163,References!$G$13:$G$48,0)))</f>
        <v>#N/A</v>
      </c>
      <c r="D180" s="144" t="e">
        <f>IF(Worksheet!I172="",NA( ),Worksheet!I172)</f>
        <v>#N/A</v>
      </c>
      <c r="E180" s="144" t="e">
        <f>IF(Worksheet!K172="",NA( ),Worksheet!K172)</f>
        <v>#N/A</v>
      </c>
      <c r="F180" s="315"/>
      <c r="H180" s="458" t="e">
        <f>IF(Worksheet!G172="",NA(),Worksheet!G172)</f>
        <v>#N/A</v>
      </c>
      <c r="I180" s="458"/>
      <c r="J180" s="458"/>
      <c r="K180" s="315"/>
      <c r="M180" s="459"/>
      <c r="N180" s="460"/>
      <c r="O180" s="460"/>
      <c r="P180" s="460"/>
      <c r="Q180" s="460"/>
      <c r="R180" s="460"/>
      <c r="S180" s="461"/>
    </row>
    <row r="181" spans="2:19" x14ac:dyDescent="0.35">
      <c r="B181" s="315"/>
      <c r="C181" s="144" t="e">
        <f>IF(Worksheet!I173="",NA( ),INDEX(References!$H$13:$H$48,MATCH(Calculations!A164,References!$G$13:$G$48,0)))</f>
        <v>#N/A</v>
      </c>
      <c r="D181" s="144" t="e">
        <f>IF(Worksheet!I173="",NA( ),Worksheet!I173)</f>
        <v>#N/A</v>
      </c>
      <c r="E181" s="144" t="e">
        <f>IF(Worksheet!K173="",NA( ),Worksheet!K173)</f>
        <v>#N/A</v>
      </c>
      <c r="F181" s="315"/>
      <c r="H181" s="458" t="e">
        <f>IF(Worksheet!G173="",NA(),Worksheet!G173)</f>
        <v>#N/A</v>
      </c>
      <c r="I181" s="458"/>
      <c r="J181" s="458"/>
      <c r="K181" s="315"/>
      <c r="M181" s="459"/>
      <c r="N181" s="460"/>
      <c r="O181" s="460"/>
      <c r="P181" s="460"/>
      <c r="Q181" s="460"/>
      <c r="R181" s="460"/>
      <c r="S181" s="461"/>
    </row>
    <row r="182" spans="2:19" x14ac:dyDescent="0.35">
      <c r="B182" s="315"/>
      <c r="C182" s="144" t="e">
        <f>IF(Worksheet!I174="",NA( ),INDEX(References!$H$13:$H$48,MATCH(Calculations!A165,References!$G$13:$G$48,0)))</f>
        <v>#N/A</v>
      </c>
      <c r="D182" s="144" t="e">
        <f>IF(Worksheet!I174="",NA( ),Worksheet!I174)</f>
        <v>#N/A</v>
      </c>
      <c r="E182" s="144" t="e">
        <f>IF(Worksheet!K174="",NA( ),Worksheet!K174)</f>
        <v>#N/A</v>
      </c>
      <c r="F182" s="315"/>
      <c r="H182" s="458" t="e">
        <f>IF(Worksheet!G174="",NA(),Worksheet!G174)</f>
        <v>#N/A</v>
      </c>
      <c r="I182" s="458"/>
      <c r="J182" s="458"/>
      <c r="K182" s="315"/>
      <c r="M182" s="459"/>
      <c r="N182" s="460"/>
      <c r="O182" s="460"/>
      <c r="P182" s="460"/>
      <c r="Q182" s="460"/>
      <c r="R182" s="460"/>
      <c r="S182" s="461"/>
    </row>
    <row r="183" spans="2:19" x14ac:dyDescent="0.35">
      <c r="B183" s="315"/>
      <c r="C183" s="144" t="e">
        <f>IF(Worksheet!I175="",NA( ),INDEX(References!$H$13:$H$48,MATCH(Calculations!A166,References!$G$13:$G$48,0)))</f>
        <v>#N/A</v>
      </c>
      <c r="D183" s="144" t="e">
        <f>IF(Worksheet!I175="",NA( ),Worksheet!I175)</f>
        <v>#N/A</v>
      </c>
      <c r="E183" s="144" t="e">
        <f>IF(Worksheet!K175="",NA( ),Worksheet!K175)</f>
        <v>#N/A</v>
      </c>
      <c r="F183" s="315"/>
      <c r="H183" s="458" t="e">
        <f>IF(Worksheet!G175="",NA(),Worksheet!G175)</f>
        <v>#N/A</v>
      </c>
      <c r="I183" s="458"/>
      <c r="J183" s="458"/>
      <c r="K183" s="315"/>
      <c r="M183" s="459"/>
      <c r="N183" s="460"/>
      <c r="O183" s="460"/>
      <c r="P183" s="460"/>
      <c r="Q183" s="460"/>
      <c r="R183" s="460"/>
      <c r="S183" s="461"/>
    </row>
    <row r="184" spans="2:19" x14ac:dyDescent="0.35">
      <c r="B184" s="315"/>
      <c r="C184" s="144" t="e">
        <f>IF(Worksheet!I176="",NA( ),INDEX(References!$H$13:$H$48,MATCH(Calculations!A167,References!$G$13:$G$48,0)))</f>
        <v>#N/A</v>
      </c>
      <c r="D184" s="144" t="e">
        <f>IF(Worksheet!I176="",NA( ),Worksheet!I176)</f>
        <v>#N/A</v>
      </c>
      <c r="E184" s="144" t="e">
        <f>IF(Worksheet!K176="",NA( ),Worksheet!K176)</f>
        <v>#N/A</v>
      </c>
      <c r="F184" s="315"/>
      <c r="H184" s="458" t="e">
        <f>IF(Worksheet!G176="",NA(),Worksheet!G176)</f>
        <v>#N/A</v>
      </c>
      <c r="I184" s="458"/>
      <c r="J184" s="458"/>
      <c r="K184" s="315"/>
      <c r="M184" s="459"/>
      <c r="N184" s="460"/>
      <c r="O184" s="460"/>
      <c r="P184" s="460"/>
      <c r="Q184" s="460"/>
      <c r="R184" s="460"/>
      <c r="S184" s="461"/>
    </row>
    <row r="185" spans="2:19" x14ac:dyDescent="0.35">
      <c r="B185" s="315"/>
      <c r="C185" s="144" t="e">
        <f>IF(Worksheet!I177="",NA( ),INDEX(References!$H$13:$H$48,MATCH(Calculations!A168,References!$G$13:$G$48,0)))</f>
        <v>#N/A</v>
      </c>
      <c r="D185" s="144" t="e">
        <f>IF(Worksheet!I177="",NA( ),Worksheet!I177)</f>
        <v>#N/A</v>
      </c>
      <c r="E185" s="144" t="e">
        <f>IF(Worksheet!K177="",NA( ),Worksheet!K177)</f>
        <v>#N/A</v>
      </c>
      <c r="F185" s="315"/>
      <c r="H185" s="458" t="e">
        <f>IF(Worksheet!G177="",NA(),Worksheet!G177)</f>
        <v>#N/A</v>
      </c>
      <c r="I185" s="458"/>
      <c r="J185" s="458"/>
      <c r="K185" s="315"/>
      <c r="M185" s="459"/>
      <c r="N185" s="460"/>
      <c r="O185" s="460"/>
      <c r="P185" s="460"/>
      <c r="Q185" s="460"/>
      <c r="R185" s="460"/>
      <c r="S185" s="461"/>
    </row>
    <row r="186" spans="2:19" x14ac:dyDescent="0.35">
      <c r="B186" s="315"/>
      <c r="C186" s="144" t="e">
        <f>IF(Worksheet!I178="",NA( ),INDEX(References!$H$13:$H$48,MATCH(Calculations!A169,References!$G$13:$G$48,0)))</f>
        <v>#N/A</v>
      </c>
      <c r="D186" s="144" t="str">
        <f>IF(Worksheet!I178="",NA( ),Worksheet!I178)</f>
        <v>Proposed Qty</v>
      </c>
      <c r="E186" s="144" t="str">
        <f>IF(Worksheet!K178="",NA( ),Worksheet!K178)</f>
        <v>Proposed Watts</v>
      </c>
      <c r="F186" s="315"/>
      <c r="H186" s="458" t="str">
        <f>IF(Worksheet!G178="",NA(),Worksheet!G178)</f>
        <v>Lighting Type to be Replaced</v>
      </c>
      <c r="I186" s="458"/>
      <c r="J186" s="458"/>
      <c r="K186" s="315"/>
      <c r="M186" s="459"/>
      <c r="N186" s="460"/>
      <c r="O186" s="460"/>
      <c r="P186" s="460"/>
      <c r="Q186" s="460"/>
      <c r="R186" s="460"/>
      <c r="S186" s="461"/>
    </row>
    <row r="187" spans="2:19" x14ac:dyDescent="0.35">
      <c r="B187" s="315"/>
      <c r="C187" s="144" t="e">
        <f>IF(Worksheet!I179="",NA( ),INDEX(References!$H$13:$H$48,MATCH(Calculations!A170,References!$G$13:$G$48,0)))</f>
        <v>#N/A</v>
      </c>
      <c r="D187" s="144" t="e">
        <f>IF(Worksheet!I179="",NA( ),Worksheet!I179)</f>
        <v>#N/A</v>
      </c>
      <c r="E187" s="144" t="e">
        <f>IF(Worksheet!K179="",NA( ),Worksheet!K179)</f>
        <v>#N/A</v>
      </c>
      <c r="F187" s="315"/>
      <c r="H187" s="458" t="e">
        <f>IF(Worksheet!G179="",NA(),Worksheet!G179)</f>
        <v>#N/A</v>
      </c>
      <c r="I187" s="458"/>
      <c r="J187" s="458"/>
      <c r="K187" s="315"/>
      <c r="M187" s="459"/>
      <c r="N187" s="460"/>
      <c r="O187" s="460"/>
      <c r="P187" s="460"/>
      <c r="Q187" s="460"/>
      <c r="R187" s="460"/>
      <c r="S187" s="461"/>
    </row>
    <row r="188" spans="2:19" x14ac:dyDescent="0.35">
      <c r="B188" s="315"/>
      <c r="C188" s="144" t="e">
        <f>IF(Worksheet!I180="",NA( ),INDEX(References!$H$13:$H$48,MATCH(Calculations!A171,References!$G$13:$G$48,0)))</f>
        <v>#N/A</v>
      </c>
      <c r="D188" s="144" t="e">
        <f>IF(Worksheet!I180="",NA( ),Worksheet!I180)</f>
        <v>#N/A</v>
      </c>
      <c r="E188" s="144" t="e">
        <f>IF(Worksheet!K180="",NA( ),Worksheet!K180)</f>
        <v>#N/A</v>
      </c>
      <c r="F188" s="315"/>
      <c r="H188" s="458" t="e">
        <f>IF(Worksheet!G180="",NA(),Worksheet!G180)</f>
        <v>#N/A</v>
      </c>
      <c r="I188" s="458"/>
      <c r="J188" s="458"/>
      <c r="K188" s="315"/>
      <c r="M188" s="459"/>
      <c r="N188" s="460"/>
      <c r="O188" s="460"/>
      <c r="P188" s="460"/>
      <c r="Q188" s="460"/>
      <c r="R188" s="460"/>
      <c r="S188" s="461"/>
    </row>
    <row r="189" spans="2:19" x14ac:dyDescent="0.35">
      <c r="B189" s="315"/>
      <c r="C189" s="144" t="e">
        <f>IF(Worksheet!I181="",NA( ),INDEX(References!$H$13:$H$48,MATCH(Calculations!A172,References!$G$13:$G$48,0)))</f>
        <v>#N/A</v>
      </c>
      <c r="D189" s="144" t="e">
        <f>IF(Worksheet!I181="",NA( ),Worksheet!I181)</f>
        <v>#N/A</v>
      </c>
      <c r="E189" s="144" t="e">
        <f>IF(Worksheet!K181="",NA( ),Worksheet!K181)</f>
        <v>#N/A</v>
      </c>
      <c r="F189" s="315"/>
      <c r="H189" s="458" t="e">
        <f>IF(Worksheet!G181="",NA(),Worksheet!G181)</f>
        <v>#N/A</v>
      </c>
      <c r="I189" s="458"/>
      <c r="J189" s="458"/>
      <c r="K189" s="315"/>
      <c r="M189" s="459"/>
      <c r="N189" s="460"/>
      <c r="O189" s="460"/>
      <c r="P189" s="460"/>
      <c r="Q189" s="460"/>
      <c r="R189" s="460"/>
      <c r="S189" s="461"/>
    </row>
    <row r="190" spans="2:19" x14ac:dyDescent="0.35">
      <c r="B190" s="315"/>
      <c r="C190" s="144" t="e">
        <f>IF(Worksheet!I182="",NA( ),INDEX(References!$H$13:$H$48,MATCH(Calculations!A173,References!$G$13:$G$48,0)))</f>
        <v>#N/A</v>
      </c>
      <c r="D190" s="144" t="e">
        <f>IF(Worksheet!I182="",NA( ),Worksheet!I182)</f>
        <v>#N/A</v>
      </c>
      <c r="E190" s="144" t="e">
        <f>IF(Worksheet!K182="",NA( ),Worksheet!K182)</f>
        <v>#N/A</v>
      </c>
      <c r="F190" s="315"/>
      <c r="H190" s="458" t="e">
        <f>IF(Worksheet!G182="",NA(),Worksheet!G182)</f>
        <v>#N/A</v>
      </c>
      <c r="I190" s="458"/>
      <c r="J190" s="458"/>
      <c r="K190" s="315"/>
      <c r="M190" s="459"/>
      <c r="N190" s="460"/>
      <c r="O190" s="460"/>
      <c r="P190" s="460"/>
      <c r="Q190" s="460"/>
      <c r="R190" s="460"/>
      <c r="S190" s="461"/>
    </row>
    <row r="191" spans="2:19" x14ac:dyDescent="0.35">
      <c r="B191" s="315"/>
      <c r="C191" s="144" t="e">
        <f>IF(Worksheet!I183="",NA( ),INDEX(References!$H$13:$H$48,MATCH(Calculations!A174,References!$G$13:$G$48,0)))</f>
        <v>#N/A</v>
      </c>
      <c r="D191" s="144" t="e">
        <f>IF(Worksheet!I183="",NA( ),Worksheet!I183)</f>
        <v>#N/A</v>
      </c>
      <c r="E191" s="144" t="e">
        <f>IF(Worksheet!K183="",NA( ),Worksheet!K183)</f>
        <v>#N/A</v>
      </c>
      <c r="F191" s="315"/>
      <c r="H191" s="458" t="e">
        <f>IF(Worksheet!G183="",NA(),Worksheet!G183)</f>
        <v>#N/A</v>
      </c>
      <c r="I191" s="458"/>
      <c r="J191" s="458"/>
      <c r="K191" s="315"/>
      <c r="M191" s="459"/>
      <c r="N191" s="460"/>
      <c r="O191" s="460"/>
      <c r="P191" s="460"/>
      <c r="Q191" s="460"/>
      <c r="R191" s="460"/>
      <c r="S191" s="461"/>
    </row>
    <row r="192" spans="2:19" x14ac:dyDescent="0.35">
      <c r="B192" s="315"/>
      <c r="C192" s="144" t="e">
        <f>IF(Worksheet!I184="",NA( ),INDEX(References!$H$13:$H$48,MATCH(Calculations!A175,References!$G$13:$G$48,0)))</f>
        <v>#N/A</v>
      </c>
      <c r="D192" s="144" t="e">
        <f>IF(Worksheet!I184="",NA( ),Worksheet!I184)</f>
        <v>#N/A</v>
      </c>
      <c r="E192" s="144" t="e">
        <f>IF(Worksheet!K184="",NA( ),Worksheet!K184)</f>
        <v>#N/A</v>
      </c>
      <c r="F192" s="315"/>
      <c r="H192" s="458" t="e">
        <f>IF(Worksheet!G184="",NA(),Worksheet!G184)</f>
        <v>#N/A</v>
      </c>
      <c r="I192" s="458"/>
      <c r="J192" s="458"/>
      <c r="K192" s="315"/>
      <c r="M192" s="459"/>
      <c r="N192" s="460"/>
      <c r="O192" s="460"/>
      <c r="P192" s="460"/>
      <c r="Q192" s="460"/>
      <c r="R192" s="460"/>
      <c r="S192" s="461"/>
    </row>
    <row r="193" spans="2:19" x14ac:dyDescent="0.35">
      <c r="B193" s="315"/>
      <c r="C193" s="144" t="e">
        <f>IF(Worksheet!I185="",NA( ),INDEX(References!$H$13:$H$48,MATCH(Calculations!A176,References!$G$13:$G$48,0)))</f>
        <v>#N/A</v>
      </c>
      <c r="D193" s="144" t="e">
        <f>IF(Worksheet!I185="",NA( ),Worksheet!I185)</f>
        <v>#N/A</v>
      </c>
      <c r="E193" s="144" t="e">
        <f>IF(Worksheet!K185="",NA( ),Worksheet!K185)</f>
        <v>#N/A</v>
      </c>
      <c r="F193" s="315"/>
      <c r="H193" s="458" t="e">
        <f>IF(Worksheet!G185="",NA(),Worksheet!G185)</f>
        <v>#N/A</v>
      </c>
      <c r="I193" s="458"/>
      <c r="J193" s="458"/>
      <c r="K193" s="315"/>
      <c r="M193" s="459"/>
      <c r="N193" s="460"/>
      <c r="O193" s="460"/>
      <c r="P193" s="460"/>
      <c r="Q193" s="460"/>
      <c r="R193" s="460"/>
      <c r="S193" s="461"/>
    </row>
    <row r="194" spans="2:19" x14ac:dyDescent="0.35">
      <c r="B194" s="315"/>
      <c r="C194" s="144" t="e">
        <f>IF(Worksheet!I186="",NA( ),INDEX(References!$H$13:$H$48,MATCH(Calculations!A177,References!$G$13:$G$48,0)))</f>
        <v>#N/A</v>
      </c>
      <c r="D194" s="144" t="str">
        <f>IF(Worksheet!I186="",NA( ),Worksheet!I186)</f>
        <v>Proposed Qty</v>
      </c>
      <c r="E194" s="144" t="str">
        <f>IF(Worksheet!K186="",NA( ),Worksheet!K186)</f>
        <v>Proposed Watts</v>
      </c>
      <c r="F194" s="315"/>
      <c r="H194" s="458" t="str">
        <f>IF(Worksheet!G186="",NA(),Worksheet!G186)</f>
        <v>Lighting Type to be Replaced</v>
      </c>
      <c r="I194" s="458"/>
      <c r="J194" s="458"/>
      <c r="K194" s="315"/>
      <c r="M194" s="459"/>
      <c r="N194" s="460"/>
      <c r="O194" s="460"/>
      <c r="P194" s="460"/>
      <c r="Q194" s="460"/>
      <c r="R194" s="460"/>
      <c r="S194" s="461"/>
    </row>
    <row r="195" spans="2:19" x14ac:dyDescent="0.35">
      <c r="B195" s="315"/>
      <c r="C195" s="144" t="e">
        <f>IF(Worksheet!I187="",NA( ),INDEX(References!$H$13:$H$50,MATCH(Calculations!A178,References!$G$13:$G$50,0)))</f>
        <v>#N/A</v>
      </c>
      <c r="D195" s="144" t="e">
        <f>IF(Worksheet!I187="",NA( ),Worksheet!I187)</f>
        <v>#N/A</v>
      </c>
      <c r="E195" s="144" t="e">
        <f>IF(Worksheet!K187="",NA( ),Worksheet!K187)</f>
        <v>#N/A</v>
      </c>
      <c r="F195" s="315"/>
      <c r="H195" s="458" t="e">
        <f>IF(Worksheet!G187="",NA(),Worksheet!G187)</f>
        <v>#N/A</v>
      </c>
      <c r="I195" s="458"/>
      <c r="J195" s="458"/>
      <c r="K195" s="315"/>
      <c r="M195" s="459"/>
      <c r="N195" s="460"/>
      <c r="O195" s="460"/>
      <c r="P195" s="460"/>
      <c r="Q195" s="460"/>
      <c r="R195" s="460"/>
      <c r="S195" s="461"/>
    </row>
    <row r="196" spans="2:19" x14ac:dyDescent="0.35">
      <c r="B196" s="315"/>
      <c r="C196" s="144" t="e">
        <f>IF(Worksheet!I188="",NA( ),INDEX(References!$H$13:$H$50,MATCH(Calculations!A179,References!$G$13:$G$50,0)))</f>
        <v>#N/A</v>
      </c>
      <c r="D196" s="144" t="e">
        <f>IF(Worksheet!I188="",NA( ),Worksheet!I188)</f>
        <v>#N/A</v>
      </c>
      <c r="E196" s="144" t="e">
        <f>IF(Worksheet!K188="",NA( ),Worksheet!K188)</f>
        <v>#N/A</v>
      </c>
      <c r="F196" s="315"/>
      <c r="H196" s="458" t="e">
        <f>IF(Worksheet!G188="",NA(),Worksheet!G188)</f>
        <v>#N/A</v>
      </c>
      <c r="I196" s="458"/>
      <c r="J196" s="458"/>
      <c r="K196" s="315"/>
      <c r="M196" s="459"/>
      <c r="N196" s="460"/>
      <c r="O196" s="460"/>
      <c r="P196" s="460"/>
      <c r="Q196" s="460"/>
      <c r="R196" s="460"/>
      <c r="S196" s="461"/>
    </row>
    <row r="197" spans="2:19" x14ac:dyDescent="0.35">
      <c r="B197" s="315"/>
      <c r="C197" s="144" t="e">
        <f>IF(Worksheet!I189="",NA( ),INDEX(References!$H$13:$H$50,MATCH(Calculations!A180,References!$G$13:$G$50,0)))</f>
        <v>#N/A</v>
      </c>
      <c r="D197" s="144" t="e">
        <f>IF(Worksheet!I189="",NA( ),Worksheet!I189)</f>
        <v>#N/A</v>
      </c>
      <c r="E197" s="144" t="e">
        <f>IF(Worksheet!K189="",NA( ),Worksheet!K189)</f>
        <v>#N/A</v>
      </c>
      <c r="F197" s="315"/>
      <c r="H197" s="458" t="e">
        <f>IF(Worksheet!G189="",NA(),Worksheet!G189)</f>
        <v>#N/A</v>
      </c>
      <c r="I197" s="458"/>
      <c r="J197" s="458"/>
      <c r="K197" s="315"/>
      <c r="M197" s="459"/>
      <c r="N197" s="460"/>
      <c r="O197" s="460"/>
      <c r="P197" s="460"/>
      <c r="Q197" s="460"/>
      <c r="R197" s="460"/>
      <c r="S197" s="461"/>
    </row>
    <row r="198" spans="2:19" x14ac:dyDescent="0.35">
      <c r="B198" s="315"/>
      <c r="C198" s="144" t="e">
        <f>IF(Worksheet!I190="",NA( ),INDEX(References!$H$13:$H$50,MATCH(Calculations!A181,References!$G$13:$G$50,0)))</f>
        <v>#N/A</v>
      </c>
      <c r="D198" s="144" t="e">
        <f>IF(Worksheet!I190="",NA( ),Worksheet!I190)</f>
        <v>#N/A</v>
      </c>
      <c r="E198" s="144" t="e">
        <f>IF(Worksheet!K190="",NA( ),Worksheet!K190)</f>
        <v>#N/A</v>
      </c>
      <c r="F198" s="315"/>
      <c r="H198" s="458" t="e">
        <f>IF(Worksheet!G190="",NA(),Worksheet!G190)</f>
        <v>#N/A</v>
      </c>
      <c r="I198" s="458"/>
      <c r="J198" s="458"/>
      <c r="K198" s="315"/>
      <c r="M198" s="459"/>
      <c r="N198" s="460"/>
      <c r="O198" s="460"/>
      <c r="P198" s="460"/>
      <c r="Q198" s="460"/>
      <c r="R198" s="460"/>
      <c r="S198" s="461"/>
    </row>
    <row r="199" spans="2:19" x14ac:dyDescent="0.35">
      <c r="B199" s="315"/>
      <c r="C199" s="144" t="e">
        <f>IF(Worksheet!I191="",NA( ),INDEX(References!$H$13:$H$50,MATCH(Calculations!A182,References!$G$13:$G$50,0)))</f>
        <v>#N/A</v>
      </c>
      <c r="D199" s="144" t="e">
        <f>IF(Worksheet!I191="",NA( ),Worksheet!I191)</f>
        <v>#N/A</v>
      </c>
      <c r="E199" s="144" t="e">
        <f>IF(Worksheet!K191="",NA( ),Worksheet!K191)</f>
        <v>#N/A</v>
      </c>
      <c r="F199" s="315"/>
      <c r="H199" s="458" t="e">
        <f>IF(Worksheet!G191="",NA(),Worksheet!G191)</f>
        <v>#N/A</v>
      </c>
      <c r="I199" s="458"/>
      <c r="J199" s="458"/>
      <c r="K199" s="315"/>
      <c r="M199" s="459"/>
      <c r="N199" s="460"/>
      <c r="O199" s="460"/>
      <c r="P199" s="460"/>
      <c r="Q199" s="460"/>
      <c r="R199" s="460"/>
      <c r="S199" s="461"/>
    </row>
    <row r="200" spans="2:19" x14ac:dyDescent="0.35">
      <c r="B200" s="315"/>
      <c r="C200" s="144" t="e">
        <f>IF(Worksheet!I192="",NA( ),INDEX(References!$H$13:$H$50,MATCH(Calculations!A183,References!$G$13:$G$50,0)))</f>
        <v>#N/A</v>
      </c>
      <c r="D200" s="144" t="e">
        <f>IF(Worksheet!I192="",NA( ),Worksheet!I192)</f>
        <v>#N/A</v>
      </c>
      <c r="E200" s="144" t="e">
        <f>IF(Worksheet!K192="",NA( ),Worksheet!K192)</f>
        <v>#N/A</v>
      </c>
      <c r="F200" s="315"/>
      <c r="H200" s="458" t="e">
        <f>IF(Worksheet!G192="",NA(),Worksheet!G192)</f>
        <v>#N/A</v>
      </c>
      <c r="I200" s="458"/>
      <c r="J200" s="458"/>
      <c r="K200" s="315"/>
      <c r="M200" s="459"/>
      <c r="N200" s="460"/>
      <c r="O200" s="460"/>
      <c r="P200" s="460"/>
      <c r="Q200" s="460"/>
      <c r="R200" s="460"/>
      <c r="S200" s="461"/>
    </row>
    <row r="201" spans="2:19" x14ac:dyDescent="0.35">
      <c r="B201" s="315"/>
      <c r="C201" s="144" t="e">
        <f>IF(Worksheet!I193="",NA( ),INDEX(References!$H$13:$H$50,MATCH(Calculations!A184,References!$G$13:$G$50,0)))</f>
        <v>#N/A</v>
      </c>
      <c r="D201" s="144" t="e">
        <f>IF(Worksheet!I193="",NA( ),Worksheet!I193)</f>
        <v>#N/A</v>
      </c>
      <c r="E201" s="144" t="e">
        <f>IF(Worksheet!K193="",NA( ),Worksheet!K193)</f>
        <v>#N/A</v>
      </c>
      <c r="F201" s="315"/>
      <c r="H201" s="458" t="e">
        <f>IF(Worksheet!G193="",NA(),Worksheet!G193)</f>
        <v>#N/A</v>
      </c>
      <c r="I201" s="458"/>
      <c r="J201" s="458"/>
      <c r="K201" s="315"/>
      <c r="M201" s="459"/>
      <c r="N201" s="460"/>
      <c r="O201" s="460"/>
      <c r="P201" s="460"/>
      <c r="Q201" s="460"/>
      <c r="R201" s="460"/>
      <c r="S201" s="461"/>
    </row>
    <row r="202" spans="2:19" x14ac:dyDescent="0.35">
      <c r="B202" s="315"/>
      <c r="C202" s="144" t="e">
        <f>IF(Worksheet!I194="",NA( ),INDEX(References!$H$13:$H$50,MATCH(Calculations!A185,References!$G$13:$G$50,0)))</f>
        <v>#N/A</v>
      </c>
      <c r="D202" s="144" t="str">
        <f>IF(Worksheet!I194="",NA( ),Worksheet!I194)</f>
        <v>Proposed Qty</v>
      </c>
      <c r="E202" s="144" t="str">
        <f>IF(Worksheet!K194="",NA( ),Worksheet!K194)</f>
        <v>Proposed Watts</v>
      </c>
      <c r="F202" s="315"/>
      <c r="H202" s="458" t="str">
        <f>IF(Worksheet!G194="",NA(),Worksheet!G194)</f>
        <v>Lighting Type to be Replaced</v>
      </c>
      <c r="I202" s="458"/>
      <c r="J202" s="458"/>
      <c r="K202" s="315"/>
      <c r="M202" s="459"/>
      <c r="N202" s="460"/>
      <c r="O202" s="460"/>
      <c r="P202" s="460"/>
      <c r="Q202" s="460"/>
      <c r="R202" s="460"/>
      <c r="S202" s="461"/>
    </row>
    <row r="203" spans="2:19" x14ac:dyDescent="0.35">
      <c r="B203" s="315"/>
      <c r="C203" s="144" t="e">
        <f>IF(Worksheet!I195="",NA( ),INDEX(References!$H$13:$H$50,MATCH(Calculations!A186,References!$G$13:$G$50,0)))</f>
        <v>#N/A</v>
      </c>
      <c r="D203" s="144" t="e">
        <f>IF(Worksheet!I195="",NA( ),Worksheet!I195)</f>
        <v>#N/A</v>
      </c>
      <c r="E203" s="144" t="e">
        <f>IF(Worksheet!K195="",NA( ),Worksheet!K195)</f>
        <v>#N/A</v>
      </c>
      <c r="F203" s="315"/>
      <c r="H203" s="458" t="e">
        <f>IF(Worksheet!G195="",NA(),Worksheet!G195)</f>
        <v>#N/A</v>
      </c>
      <c r="I203" s="458"/>
      <c r="J203" s="458"/>
      <c r="K203" s="315"/>
      <c r="M203" s="459"/>
      <c r="N203" s="460"/>
      <c r="O203" s="460"/>
      <c r="P203" s="460"/>
      <c r="Q203" s="460"/>
      <c r="R203" s="460"/>
      <c r="S203" s="461"/>
    </row>
    <row r="204" spans="2:19" x14ac:dyDescent="0.35">
      <c r="B204" s="315"/>
      <c r="C204" s="144" t="e">
        <f>IF(Worksheet!I196="",NA( ),INDEX(References!$H$13:$H$50,MATCH(Calculations!A187,References!$G$13:$G$50,0)))</f>
        <v>#N/A</v>
      </c>
      <c r="D204" s="144" t="e">
        <f>IF(Worksheet!I196="",NA( ),Worksheet!I196)</f>
        <v>#N/A</v>
      </c>
      <c r="E204" s="144" t="e">
        <f>IF(Worksheet!K196="",NA( ),Worksheet!K196)</f>
        <v>#N/A</v>
      </c>
      <c r="F204" s="315"/>
      <c r="H204" s="458" t="e">
        <f>IF(Worksheet!G196="",NA(),Worksheet!G196)</f>
        <v>#N/A</v>
      </c>
      <c r="I204" s="458"/>
      <c r="J204" s="458"/>
      <c r="K204" s="315"/>
      <c r="M204" s="459"/>
      <c r="N204" s="460"/>
      <c r="O204" s="460"/>
      <c r="P204" s="460"/>
      <c r="Q204" s="460"/>
      <c r="R204" s="460"/>
      <c r="S204" s="461"/>
    </row>
    <row r="205" spans="2:19" x14ac:dyDescent="0.35">
      <c r="B205" s="315"/>
      <c r="C205" s="144" t="e">
        <f>IF(Worksheet!I197="",NA( ),INDEX(References!$H$13:$H$50,MATCH(Calculations!A188,References!$G$13:$G$50,0)))</f>
        <v>#N/A</v>
      </c>
      <c r="D205" s="144" t="e">
        <f>IF(Worksheet!I197="",NA( ),Worksheet!I197)</f>
        <v>#N/A</v>
      </c>
      <c r="E205" s="144" t="e">
        <f>IF(Worksheet!K197="",NA( ),Worksheet!K197)</f>
        <v>#N/A</v>
      </c>
      <c r="F205" s="315"/>
      <c r="H205" s="458" t="e">
        <f>IF(Worksheet!G197="",NA(),Worksheet!G197)</f>
        <v>#N/A</v>
      </c>
      <c r="I205" s="458"/>
      <c r="J205" s="458"/>
      <c r="K205" s="315"/>
      <c r="M205" s="459"/>
      <c r="N205" s="460"/>
      <c r="O205" s="460"/>
      <c r="P205" s="460"/>
      <c r="Q205" s="460"/>
      <c r="R205" s="460"/>
      <c r="S205" s="461"/>
    </row>
    <row r="206" spans="2:19" x14ac:dyDescent="0.35">
      <c r="B206" s="315"/>
      <c r="C206" s="144" t="e">
        <f>IF(Worksheet!I198="",NA( ),INDEX(References!$H$13:$H$50,MATCH(Calculations!A189,References!$G$13:$G$50,0)))</f>
        <v>#N/A</v>
      </c>
      <c r="D206" s="144" t="e">
        <f>IF(Worksheet!I198="",NA( ),Worksheet!I198)</f>
        <v>#N/A</v>
      </c>
      <c r="E206" s="144" t="e">
        <f>IF(Worksheet!K198="",NA( ),Worksheet!K198)</f>
        <v>#N/A</v>
      </c>
      <c r="F206" s="315"/>
      <c r="H206" s="458" t="e">
        <f>IF(Worksheet!G198="",NA(),Worksheet!G198)</f>
        <v>#N/A</v>
      </c>
      <c r="I206" s="458"/>
      <c r="J206" s="458"/>
      <c r="K206" s="315"/>
      <c r="M206" s="459"/>
      <c r="N206" s="460"/>
      <c r="O206" s="460"/>
      <c r="P206" s="460"/>
      <c r="Q206" s="460"/>
      <c r="R206" s="460"/>
      <c r="S206" s="461"/>
    </row>
    <row r="207" spans="2:19" x14ac:dyDescent="0.35">
      <c r="B207" s="315"/>
      <c r="C207" s="144" t="e">
        <f>IF(Worksheet!I199="",NA( ),INDEX(References!$H$13:$H$50,MATCH(Calculations!A190,References!$G$13:$G$50,0)))</f>
        <v>#N/A</v>
      </c>
      <c r="D207" s="144" t="e">
        <f>IF(Worksheet!I199="",NA( ),Worksheet!I199)</f>
        <v>#N/A</v>
      </c>
      <c r="E207" s="144" t="e">
        <f>IF(Worksheet!K199="",NA( ),Worksheet!K199)</f>
        <v>#N/A</v>
      </c>
      <c r="F207" s="315"/>
      <c r="H207" s="458" t="e">
        <f>IF(Worksheet!G199="",NA(),Worksheet!G199)</f>
        <v>#N/A</v>
      </c>
      <c r="I207" s="458"/>
      <c r="J207" s="458"/>
      <c r="K207" s="315"/>
      <c r="M207" s="459"/>
      <c r="N207" s="460"/>
      <c r="O207" s="460"/>
      <c r="P207" s="460"/>
      <c r="Q207" s="460"/>
      <c r="R207" s="460"/>
      <c r="S207" s="461"/>
    </row>
    <row r="208" spans="2:19" x14ac:dyDescent="0.35">
      <c r="C208" s="130" t="str">
        <f>IF(Worksheet!I251="","",INDEX(References!$H$13:$H$41,MATCH(Calculations!A182,References!$G$13:$G$41,0)))</f>
        <v/>
      </c>
    </row>
    <row r="209" spans="3:3" x14ac:dyDescent="0.35">
      <c r="C209" s="130" t="str">
        <f>IF(Worksheet!I252="","",INDEX(References!$H$13:$H$41,MATCH(Calculations!A183,References!$G$13:$G$41,0)))</f>
        <v/>
      </c>
    </row>
    <row r="210" spans="3:3" x14ac:dyDescent="0.35">
      <c r="C210" s="130" t="str">
        <f>IF(Worksheet!I253="","",INDEX(References!$H$13:$H$41,MATCH(Calculations!A184,References!$G$13:$G$41,0)))</f>
        <v/>
      </c>
    </row>
    <row r="211" spans="3:3" x14ac:dyDescent="0.35">
      <c r="C211" s="130" t="str">
        <f>IF(Worksheet!I254="","",INDEX(References!$H$13:$H$41,MATCH(Calculations!A185,References!$G$13:$G$41,0)))</f>
        <v/>
      </c>
    </row>
    <row r="212" spans="3:3" x14ac:dyDescent="0.35">
      <c r="C212" s="130" t="str">
        <f>IF(Worksheet!I255="","",INDEX(References!$H$13:$H$41,MATCH(Calculations!A186,References!$G$13:$G$41,0)))</f>
        <v/>
      </c>
    </row>
    <row r="213" spans="3:3" x14ac:dyDescent="0.35">
      <c r="C213" s="130" t="str">
        <f>IF(Worksheet!I256="","",INDEX(References!$H$13:$H$41,MATCH(Calculations!A187,References!$G$13:$G$41,0)))</f>
        <v/>
      </c>
    </row>
    <row r="214" spans="3:3" x14ac:dyDescent="0.35">
      <c r="C214" s="130" t="str">
        <f>IF(Worksheet!I257="","",INDEX(References!$H$13:$H$41,MATCH(Calculations!A188,References!$G$13:$G$41,0)))</f>
        <v/>
      </c>
    </row>
    <row r="215" spans="3:3" x14ac:dyDescent="0.35">
      <c r="C215" s="130" t="str">
        <f>IF(Worksheet!I258="","",INDEX(References!$H$13:$H$41,MATCH(Calculations!A189,References!$G$13:$G$41,0)))</f>
        <v/>
      </c>
    </row>
    <row r="216" spans="3:3" x14ac:dyDescent="0.35">
      <c r="C216" s="130" t="str">
        <f>IF(Worksheet!I259="","",INDEX(References!$H$13:$H$41,MATCH(Calculations!A190,References!$G$13:$G$41,0)))</f>
        <v/>
      </c>
    </row>
    <row r="217" spans="3:3" x14ac:dyDescent="0.35">
      <c r="C217" s="130" t="str">
        <f>IF(Worksheet!I260="","",INDEX(References!$H$13:$H$41,MATCH(Calculations!A191,References!$G$13:$G$41,0)))</f>
        <v/>
      </c>
    </row>
    <row r="218" spans="3:3" x14ac:dyDescent="0.35">
      <c r="C218" s="130" t="str">
        <f>IF(Worksheet!I261="","",INDEX(References!$H$13:$H$41,MATCH(Calculations!A192,References!$G$13:$G$41,0)))</f>
        <v/>
      </c>
    </row>
    <row r="219" spans="3:3" x14ac:dyDescent="0.35">
      <c r="C219" s="130" t="str">
        <f>IF(Worksheet!I262="","",INDEX(References!$H$13:$H$41,MATCH(Calculations!A193,References!$G$13:$G$41,0)))</f>
        <v/>
      </c>
    </row>
    <row r="220" spans="3:3" x14ac:dyDescent="0.35">
      <c r="C220" s="130" t="str">
        <f>IF(Worksheet!I263="","",INDEX(References!$H$13:$H$41,MATCH(Calculations!A194,References!$G$13:$G$41,0)))</f>
        <v/>
      </c>
    </row>
    <row r="221" spans="3:3" x14ac:dyDescent="0.35">
      <c r="C221" s="130" t="str">
        <f>IF(Worksheet!I264="","",INDEX(References!$H$13:$H$41,MATCH(Calculations!A195,References!$G$13:$G$41,0)))</f>
        <v/>
      </c>
    </row>
    <row r="222" spans="3:3" x14ac:dyDescent="0.35">
      <c r="C222" s="130" t="str">
        <f>IF(Worksheet!I265="","",INDEX(References!$H$13:$H$41,MATCH(Calculations!A196,References!$G$13:$G$41,0)))</f>
        <v/>
      </c>
    </row>
    <row r="223" spans="3:3" x14ac:dyDescent="0.35">
      <c r="C223" s="130" t="str">
        <f>IF(Worksheet!I266="","",INDEX(References!$H$13:$H$41,MATCH(Calculations!A197,References!$G$13:$G$41,0)))</f>
        <v/>
      </c>
    </row>
    <row r="224" spans="3:3" x14ac:dyDescent="0.35">
      <c r="C224" s="130" t="str">
        <f>IF(Worksheet!I267="","",INDEX(References!$H$13:$H$41,MATCH(Calculations!A198,References!$G$13:$G$41,0)))</f>
        <v/>
      </c>
    </row>
    <row r="225" spans="3:3" x14ac:dyDescent="0.35">
      <c r="C225" s="130" t="str">
        <f>IF(Worksheet!I268="","",INDEX(References!$H$13:$H$41,MATCH(Calculations!A199,References!$G$13:$G$41,0)))</f>
        <v/>
      </c>
    </row>
    <row r="226" spans="3:3" x14ac:dyDescent="0.35">
      <c r="C226" s="130" t="str">
        <f>IF(Worksheet!I293="","",INDEX(References!$H$13:$H$41,MATCH(Calculations!A200,References!$G$13:$G$41,0)))</f>
        <v/>
      </c>
    </row>
    <row r="227" spans="3:3" x14ac:dyDescent="0.35">
      <c r="C227" s="130" t="str">
        <f>IF(Worksheet!I294="","",INDEX(References!$H$13:$H$41,MATCH(Calculations!A201,References!$G$13:$G$41,0)))</f>
        <v/>
      </c>
    </row>
    <row r="228" spans="3:3" x14ac:dyDescent="0.35">
      <c r="C228" s="130" t="str">
        <f>IF(Worksheet!I295="","",INDEX(References!$H$13:$H$41,MATCH(Calculations!A202,References!$G$13:$G$41,0)))</f>
        <v/>
      </c>
    </row>
    <row r="229" spans="3:3" x14ac:dyDescent="0.35">
      <c r="C229" s="130" t="str">
        <f>IF(Worksheet!I296="","",INDEX(References!$H$13:$H$41,MATCH(Calculations!A203,References!$G$13:$G$41,0)))</f>
        <v/>
      </c>
    </row>
    <row r="230" spans="3:3" x14ac:dyDescent="0.35">
      <c r="C230" s="130" t="str">
        <f>IF(Worksheet!I297="","",INDEX(References!$H$13:$H$41,MATCH(Calculations!A204,References!$G$13:$G$41,0)))</f>
        <v/>
      </c>
    </row>
    <row r="231" spans="3:3" x14ac:dyDescent="0.35">
      <c r="C231" s="130" t="str">
        <f>IF(Worksheet!I298="","",INDEX(References!$H$13:$H$41,MATCH(Calculations!A205,References!$G$13:$G$41,0)))</f>
        <v/>
      </c>
    </row>
    <row r="232" spans="3:3" x14ac:dyDescent="0.35">
      <c r="C232" s="130" t="str">
        <f>IF(Worksheet!I299="","",INDEX(References!$H$13:$H$41,MATCH(Calculations!A206,References!$G$13:$G$41,0)))</f>
        <v/>
      </c>
    </row>
    <row r="233" spans="3:3" x14ac:dyDescent="0.35">
      <c r="C233" s="130" t="str">
        <f>IF(Worksheet!I300="","",INDEX(References!$H$13:$H$41,MATCH(Calculations!A207,References!$G$13:$G$41,0)))</f>
        <v/>
      </c>
    </row>
    <row r="234" spans="3:3" x14ac:dyDescent="0.35">
      <c r="C234" s="130" t="str">
        <f>IF(Worksheet!I301="","",INDEX(References!$H$13:$H$41,MATCH(Calculations!A208,References!$G$13:$G$41,0)))</f>
        <v/>
      </c>
    </row>
    <row r="235" spans="3:3" x14ac:dyDescent="0.35">
      <c r="C235" s="130" t="str">
        <f>IF(Worksheet!I302="","",INDEX(References!$H$13:$H$41,MATCH(Calculations!A209,References!$G$13:$G$41,0)))</f>
        <v/>
      </c>
    </row>
    <row r="236" spans="3:3" x14ac:dyDescent="0.35">
      <c r="C236" s="130" t="str">
        <f>IF(Worksheet!I303="","",INDEX(References!$H$13:$H$41,MATCH(Calculations!A210,References!$G$13:$G$41,0)))</f>
        <v/>
      </c>
    </row>
    <row r="237" spans="3:3" x14ac:dyDescent="0.35">
      <c r="C237" s="130" t="str">
        <f>IF(Worksheet!I304="","",INDEX(References!$H$13:$H$41,MATCH(Calculations!A211,References!$G$13:$G$41,0)))</f>
        <v/>
      </c>
    </row>
    <row r="238" spans="3:3" x14ac:dyDescent="0.35">
      <c r="C238" s="130" t="str">
        <f>IF(Worksheet!I305="","",INDEX(References!$H$13:$H$41,MATCH(Calculations!A212,References!$G$13:$G$41,0)))</f>
        <v/>
      </c>
    </row>
    <row r="239" spans="3:3" x14ac:dyDescent="0.35">
      <c r="C239" s="130" t="str">
        <f>IF(Worksheet!I306="","",INDEX(References!$H$13:$H$41,MATCH(Calculations!A213,References!$G$13:$G$41,0)))</f>
        <v/>
      </c>
    </row>
    <row r="240" spans="3:3" x14ac:dyDescent="0.35">
      <c r="C240" s="130" t="str">
        <f>IF(Worksheet!I307="","",INDEX(References!$H$13:$H$41,MATCH(Calculations!A214,References!$G$13:$G$41,0)))</f>
        <v/>
      </c>
    </row>
    <row r="241" spans="3:3" x14ac:dyDescent="0.35">
      <c r="C241" s="130" t="str">
        <f>IF(Worksheet!I308="","",INDEX(References!$H$13:$H$41,MATCH(Calculations!A215,References!$G$13:$G$41,0)))</f>
        <v/>
      </c>
    </row>
    <row r="242" spans="3:3" x14ac:dyDescent="0.35">
      <c r="C242" s="130" t="str">
        <f>IF(Worksheet!I309="","",INDEX(References!$H$13:$H$41,MATCH(Calculations!A216,References!$G$13:$G$41,0)))</f>
        <v/>
      </c>
    </row>
    <row r="243" spans="3:3" x14ac:dyDescent="0.35">
      <c r="C243" s="130" t="str">
        <f>IF(Worksheet!I310="","",INDEX(References!$H$13:$H$41,MATCH(Calculations!A217,References!$G$13:$G$41,0)))</f>
        <v/>
      </c>
    </row>
    <row r="244" spans="3:3" x14ac:dyDescent="0.35">
      <c r="C244" s="130" t="str">
        <f>IF(Worksheet!I311="","",INDEX(References!$H$13:$H$41,MATCH(Calculations!A218,References!$G$13:$G$41,0)))</f>
        <v/>
      </c>
    </row>
    <row r="245" spans="3:3" x14ac:dyDescent="0.35">
      <c r="C245" s="130" t="str">
        <f>IF(Worksheet!I312="","",INDEX(References!$H$13:$H$41,MATCH(Calculations!A219,References!$G$13:$G$41,0)))</f>
        <v/>
      </c>
    </row>
    <row r="246" spans="3:3" x14ac:dyDescent="0.35">
      <c r="C246" s="130" t="str">
        <f>IF(Worksheet!I313="","",INDEX(References!$H$13:$H$41,MATCH(Calculations!A220,References!$G$13:$G$41,0)))</f>
        <v/>
      </c>
    </row>
    <row r="247" spans="3:3" x14ac:dyDescent="0.35">
      <c r="C247" s="130" t="str">
        <f>IF(Worksheet!I314="","",INDEX(References!$H$13:$H$41,MATCH(Calculations!A221,References!$G$13:$G$41,0)))</f>
        <v/>
      </c>
    </row>
    <row r="248" spans="3:3" x14ac:dyDescent="0.35">
      <c r="C248" s="130" t="str">
        <f>IF(Worksheet!I315="","",INDEX(References!$H$13:$H$41,MATCH(Calculations!A222,References!$G$13:$G$41,0)))</f>
        <v/>
      </c>
    </row>
    <row r="249" spans="3:3" x14ac:dyDescent="0.35">
      <c r="C249" s="130" t="str">
        <f>IF(Worksheet!I316="","",INDEX(References!$H$13:$H$41,MATCH(Calculations!A223,References!$G$13:$G$41,0)))</f>
        <v/>
      </c>
    </row>
    <row r="250" spans="3:3" x14ac:dyDescent="0.35">
      <c r="C250" s="130" t="str">
        <f>IF(Worksheet!I317="","",INDEX(References!$H$13:$H$41,MATCH(Calculations!A224,References!$G$13:$G$41,0)))</f>
        <v/>
      </c>
    </row>
    <row r="251" spans="3:3" x14ac:dyDescent="0.35">
      <c r="C251" s="130" t="str">
        <f>IF(Worksheet!I318="","",INDEX(References!$H$13:$H$41,MATCH(Calculations!A225,References!$G$13:$G$41,0)))</f>
        <v/>
      </c>
    </row>
    <row r="252" spans="3:3" x14ac:dyDescent="0.35">
      <c r="C252" s="130" t="str">
        <f>IF(Worksheet!I319="","",INDEX(References!$H$13:$H$41,MATCH(Calculations!A226,References!$G$13:$G$41,0)))</f>
        <v/>
      </c>
    </row>
    <row r="253" spans="3:3" x14ac:dyDescent="0.35">
      <c r="C253" s="130" t="str">
        <f>IF(Worksheet!I320="","",INDEX(References!$H$13:$H$41,MATCH(Calculations!A227,References!$G$13:$G$41,0)))</f>
        <v/>
      </c>
    </row>
    <row r="254" spans="3:3" x14ac:dyDescent="0.35">
      <c r="C254" s="130" t="str">
        <f>IF(Worksheet!I321="","",INDEX(References!$H$13:$H$41,MATCH(Calculations!A228,References!$G$13:$G$41,0)))</f>
        <v/>
      </c>
    </row>
    <row r="255" spans="3:3" x14ac:dyDescent="0.35">
      <c r="C255" s="130" t="str">
        <f>IF(Worksheet!I322="","",INDEX(References!$H$13:$H$41,MATCH(Calculations!A229,References!$G$13:$G$41,0)))</f>
        <v/>
      </c>
    </row>
    <row r="256" spans="3:3" x14ac:dyDescent="0.35">
      <c r="C256" s="130" t="str">
        <f>IF(Worksheet!I323="","",INDEX(References!$H$13:$H$41,MATCH(Calculations!A230,References!$G$13:$G$41,0)))</f>
        <v/>
      </c>
    </row>
    <row r="257" spans="3:3" x14ac:dyDescent="0.35">
      <c r="C257" s="130" t="str">
        <f>IF(Worksheet!I324="","",INDEX(References!$H$13:$H$41,MATCH(Calculations!A231,References!$G$13:$G$41,0)))</f>
        <v/>
      </c>
    </row>
    <row r="258" spans="3:3" x14ac:dyDescent="0.35">
      <c r="C258" s="130" t="str">
        <f>IF(Worksheet!I325="","",INDEX(References!$H$13:$H$41,MATCH(Calculations!A232,References!$G$13:$G$41,0)))</f>
        <v/>
      </c>
    </row>
    <row r="259" spans="3:3" x14ac:dyDescent="0.35">
      <c r="C259" s="130" t="str">
        <f>IF(Worksheet!I326="","",INDEX(References!$H$13:$H$41,MATCH(Calculations!A233,References!$G$13:$G$41,0)))</f>
        <v/>
      </c>
    </row>
    <row r="260" spans="3:3" x14ac:dyDescent="0.35">
      <c r="C260" s="130" t="str">
        <f>IF(Worksheet!I327="","",INDEX(References!$H$13:$H$41,MATCH(Calculations!A234,References!$G$13:$G$41,0)))</f>
        <v/>
      </c>
    </row>
    <row r="261" spans="3:3" x14ac:dyDescent="0.35">
      <c r="C261" s="130" t="str">
        <f>IF(Worksheet!I328="","",INDEX(References!$H$13:$H$41,MATCH(Calculations!A235,References!$G$13:$G$41,0)))</f>
        <v/>
      </c>
    </row>
    <row r="262" spans="3:3" x14ac:dyDescent="0.35">
      <c r="C262" s="130" t="str">
        <f>IF(Worksheet!I329="","",INDEX(References!$H$13:$H$41,MATCH(Calculations!A236,References!$G$13:$G$41,0)))</f>
        <v/>
      </c>
    </row>
    <row r="263" spans="3:3" x14ac:dyDescent="0.35">
      <c r="C263" s="130" t="str">
        <f>IF(Worksheet!I330="","",INDEX(References!$H$13:$H$41,MATCH(Calculations!A237,References!$G$13:$G$41,0)))</f>
        <v/>
      </c>
    </row>
    <row r="264" spans="3:3" x14ac:dyDescent="0.35">
      <c r="C264" s="130" t="str">
        <f>IF(Worksheet!I331="","",INDEX(References!$H$13:$H$41,MATCH(Calculations!A238,References!$G$13:$G$41,0)))</f>
        <v/>
      </c>
    </row>
    <row r="265" spans="3:3" x14ac:dyDescent="0.35">
      <c r="C265" s="130" t="str">
        <f>IF(Worksheet!I332="","",INDEX(References!$H$13:$H$41,MATCH(Calculations!A239,References!$G$13:$G$41,0)))</f>
        <v/>
      </c>
    </row>
    <row r="266" spans="3:3" x14ac:dyDescent="0.35">
      <c r="C266" s="130" t="str">
        <f>IF(Worksheet!I333="","",INDEX(References!$H$13:$H$41,MATCH(Calculations!A240,References!$G$13:$G$41,0)))</f>
        <v/>
      </c>
    </row>
    <row r="267" spans="3:3" x14ac:dyDescent="0.35">
      <c r="C267" s="130" t="str">
        <f>IF(Worksheet!I334="","",INDEX(References!$H$13:$H$41,MATCH(Calculations!A241,References!$G$13:$G$41,0)))</f>
        <v/>
      </c>
    </row>
    <row r="268" spans="3:3" x14ac:dyDescent="0.35">
      <c r="C268" s="130" t="str">
        <f>IF(Worksheet!I335="","",INDEX(References!$H$13:$H$41,MATCH(Calculations!A242,References!$G$13:$G$41,0)))</f>
        <v/>
      </c>
    </row>
    <row r="269" spans="3:3" x14ac:dyDescent="0.35">
      <c r="C269" s="130" t="str">
        <f>IF(Worksheet!I336="","",INDEX(References!$H$13:$H$41,MATCH(Calculations!A243,References!$G$13:$G$41,0)))</f>
        <v/>
      </c>
    </row>
    <row r="270" spans="3:3" x14ac:dyDescent="0.35">
      <c r="C270" s="130" t="str">
        <f>IF(Worksheet!I337="","",INDEX(References!$H$13:$H$41,MATCH(Calculations!A244,References!$G$13:$G$41,0)))</f>
        <v/>
      </c>
    </row>
    <row r="271" spans="3:3" x14ac:dyDescent="0.35">
      <c r="C271" s="130" t="str">
        <f>IF(Worksheet!I338="","",INDEX(References!$H$13:$H$41,MATCH(Calculations!A245,References!$G$13:$G$41,0)))</f>
        <v/>
      </c>
    </row>
    <row r="272" spans="3:3" x14ac:dyDescent="0.35">
      <c r="C272" s="130" t="str">
        <f>IF(Worksheet!I339="","",INDEX(References!$H$13:$H$41,MATCH(Calculations!A246,References!$G$13:$G$41,0)))</f>
        <v/>
      </c>
    </row>
    <row r="273" spans="3:3" x14ac:dyDescent="0.35">
      <c r="C273" s="130" t="str">
        <f>IF(Worksheet!I340="","",INDEX(References!$H$13:$H$41,MATCH(Calculations!A247,References!$G$13:$G$41,0)))</f>
        <v/>
      </c>
    </row>
    <row r="274" spans="3:3" x14ac:dyDescent="0.35">
      <c r="C274" s="130" t="str">
        <f>IF(Worksheet!I341="","",INDEX(References!$H$13:$H$41,MATCH(Calculations!A248,References!$G$13:$G$41,0)))</f>
        <v/>
      </c>
    </row>
    <row r="275" spans="3:3" x14ac:dyDescent="0.35">
      <c r="C275" s="130" t="str">
        <f>IF(Worksheet!I342="","",INDEX(References!$H$13:$H$41,MATCH(Calculations!A249,References!$G$13:$G$41,0)))</f>
        <v/>
      </c>
    </row>
    <row r="276" spans="3:3" x14ac:dyDescent="0.35">
      <c r="C276" s="130" t="str">
        <f>IF(Worksheet!I343="","",INDEX(References!$H$13:$H$41,MATCH(Calculations!A250,References!$G$13:$G$41,0)))</f>
        <v/>
      </c>
    </row>
    <row r="277" spans="3:3" x14ac:dyDescent="0.35">
      <c r="C277" s="130" t="str">
        <f>IF(Worksheet!I344="","",INDEX(References!$H$13:$H$41,MATCH(Calculations!A251,References!$G$13:$G$41,0)))</f>
        <v/>
      </c>
    </row>
    <row r="278" spans="3:3" x14ac:dyDescent="0.35">
      <c r="C278" s="130" t="str">
        <f>IF(Worksheet!I345="","",INDEX(References!$H$13:$H$41,MATCH(Calculations!A252,References!$G$13:$G$41,0)))</f>
        <v/>
      </c>
    </row>
    <row r="279" spans="3:3" x14ac:dyDescent="0.35">
      <c r="C279" s="130" t="str">
        <f>IF(Worksheet!I346="","",INDEX(References!$H$13:$H$41,MATCH(Calculations!A253,References!$G$13:$G$41,0)))</f>
        <v/>
      </c>
    </row>
    <row r="280" spans="3:3" x14ac:dyDescent="0.35">
      <c r="C280" s="130" t="str">
        <f>IF(Worksheet!I347="","",INDEX(References!$H$13:$H$41,MATCH(Calculations!A254,References!$G$13:$G$41,0)))</f>
        <v/>
      </c>
    </row>
    <row r="281" spans="3:3" x14ac:dyDescent="0.35">
      <c r="C281" s="130" t="str">
        <f>IF(Worksheet!I348="","",INDEX(References!$H$13:$H$41,MATCH(Calculations!A255,References!$G$13:$G$41,0)))</f>
        <v/>
      </c>
    </row>
    <row r="282" spans="3:3" x14ac:dyDescent="0.35">
      <c r="C282" s="130" t="str">
        <f>IF(Worksheet!I349="","",INDEX(References!$H$13:$H$41,MATCH(Calculations!A256,References!$G$13:$G$41,0)))</f>
        <v/>
      </c>
    </row>
    <row r="283" spans="3:3" x14ac:dyDescent="0.35">
      <c r="C283" s="130" t="str">
        <f>IF(Worksheet!I350="","",INDEX(References!$H$13:$H$41,MATCH(Calculations!A257,References!$G$13:$G$41,0)))</f>
        <v/>
      </c>
    </row>
    <row r="284" spans="3:3" x14ac:dyDescent="0.35">
      <c r="C284" s="130" t="str">
        <f>IF(Worksheet!I351="","",INDEX(References!$H$13:$H$41,MATCH(Calculations!A258,References!$G$13:$G$41,0)))</f>
        <v/>
      </c>
    </row>
    <row r="285" spans="3:3" x14ac:dyDescent="0.35">
      <c r="C285" s="130" t="str">
        <f>IF(Worksheet!I352="","",INDEX(References!$H$13:$H$41,MATCH(Calculations!A259,References!$G$13:$G$41,0)))</f>
        <v/>
      </c>
    </row>
    <row r="286" spans="3:3" x14ac:dyDescent="0.35">
      <c r="C286" s="130" t="str">
        <f>IF(Worksheet!I353="","",INDEX(References!$H$13:$H$41,MATCH(Calculations!A260,References!$G$13:$G$41,0)))</f>
        <v/>
      </c>
    </row>
    <row r="287" spans="3:3" x14ac:dyDescent="0.35">
      <c r="C287" s="130" t="str">
        <f>IF(Worksheet!I354="","",INDEX(References!$H$13:$H$41,MATCH(Calculations!A261,References!$G$13:$G$41,0)))</f>
        <v/>
      </c>
    </row>
    <row r="288" spans="3:3" x14ac:dyDescent="0.35">
      <c r="C288" s="130" t="str">
        <f>IF(Worksheet!I355="","",INDEX(References!$H$13:$H$41,MATCH(Calculations!A262,References!$G$13:$G$41,0)))</f>
        <v/>
      </c>
    </row>
    <row r="289" spans="3:3" x14ac:dyDescent="0.35">
      <c r="C289" s="130" t="str">
        <f>IF(Worksheet!I356="","",INDEX(References!$H$13:$H$41,MATCH(Calculations!A263,References!$G$13:$G$41,0)))</f>
        <v/>
      </c>
    </row>
    <row r="290" spans="3:3" x14ac:dyDescent="0.35">
      <c r="C290" s="130" t="str">
        <f>IF(Worksheet!I357="","",INDEX(References!$H$13:$H$41,MATCH(Calculations!A264,References!$G$13:$G$41,0)))</f>
        <v/>
      </c>
    </row>
    <row r="291" spans="3:3" x14ac:dyDescent="0.35">
      <c r="C291" s="130" t="str">
        <f>IF(Worksheet!I358="","",INDEX(References!$H$13:$H$41,MATCH(Calculations!A265,References!$G$13:$G$41,0)))</f>
        <v/>
      </c>
    </row>
    <row r="292" spans="3:3" x14ac:dyDescent="0.35">
      <c r="C292" s="130" t="str">
        <f>IF(Worksheet!I359="","",INDEX(References!$H$13:$H$41,MATCH(Calculations!A266,References!$G$13:$G$41,0)))</f>
        <v/>
      </c>
    </row>
    <row r="293" spans="3:3" x14ac:dyDescent="0.35">
      <c r="C293" s="130" t="str">
        <f>IF(Worksheet!I360="","",INDEX(References!$H$13:$H$41,MATCH(Calculations!A267,References!$G$13:$G$41,0)))</f>
        <v/>
      </c>
    </row>
    <row r="294" spans="3:3" x14ac:dyDescent="0.35">
      <c r="C294" s="130" t="str">
        <f>IF(Worksheet!I361="","",INDEX(References!$H$13:$H$41,MATCH(Calculations!A268,References!$G$13:$G$41,0)))</f>
        <v/>
      </c>
    </row>
    <row r="295" spans="3:3" x14ac:dyDescent="0.35">
      <c r="C295" s="130" t="str">
        <f>IF(Worksheet!I362="","",INDEX(References!$H$13:$H$41,MATCH(Calculations!A269,References!$G$13:$G$41,0)))</f>
        <v/>
      </c>
    </row>
    <row r="296" spans="3:3" x14ac:dyDescent="0.35">
      <c r="C296" s="130" t="str">
        <f>IF(Worksheet!I363="","",INDEX(References!$H$13:$H$41,MATCH(Calculations!A270,References!$G$13:$G$41,0)))</f>
        <v/>
      </c>
    </row>
    <row r="297" spans="3:3" x14ac:dyDescent="0.35">
      <c r="C297" s="130" t="str">
        <f>IF(Worksheet!I364="","",INDEX(References!$H$13:$H$41,MATCH(Calculations!A271,References!$G$13:$G$41,0)))</f>
        <v/>
      </c>
    </row>
    <row r="298" spans="3:3" x14ac:dyDescent="0.35">
      <c r="C298" s="130" t="str">
        <f>IF(Worksheet!I365="","",INDEX(References!$H$13:$H$41,MATCH(Calculations!A272,References!$G$13:$G$41,0)))</f>
        <v/>
      </c>
    </row>
    <row r="299" spans="3:3" x14ac:dyDescent="0.35">
      <c r="C299" s="130" t="str">
        <f>IF(Worksheet!I366="","",INDEX(References!$H$13:$H$41,MATCH(Calculations!A273,References!$G$13:$G$41,0)))</f>
        <v/>
      </c>
    </row>
    <row r="300" spans="3:3" x14ac:dyDescent="0.35">
      <c r="C300" s="130" t="str">
        <f>IF(Worksheet!I367="","",INDEX(References!$H$13:$H$41,MATCH(Calculations!A274,References!$G$13:$G$41,0)))</f>
        <v/>
      </c>
    </row>
    <row r="301" spans="3:3" x14ac:dyDescent="0.35">
      <c r="C301" s="130" t="str">
        <f>IF(Worksheet!I368="","",INDEX(References!$H$13:$H$41,MATCH(Calculations!A275,References!$G$13:$G$41,0)))</f>
        <v/>
      </c>
    </row>
    <row r="302" spans="3:3" x14ac:dyDescent="0.35">
      <c r="C302" s="130" t="str">
        <f>IF(Worksheet!I369="","",INDEX(References!$H$13:$H$41,MATCH(Calculations!A276,References!$G$13:$G$41,0)))</f>
        <v/>
      </c>
    </row>
    <row r="303" spans="3:3" x14ac:dyDescent="0.35">
      <c r="C303" s="130" t="str">
        <f>IF(Worksheet!I370="","",INDEX(References!$H$13:$H$41,MATCH(Calculations!A277,References!$G$13:$G$41,0)))</f>
        <v/>
      </c>
    </row>
    <row r="304" spans="3:3" x14ac:dyDescent="0.35">
      <c r="C304" s="130" t="str">
        <f>IF(Worksheet!I371="","",INDEX(References!$H$13:$H$41,MATCH(Calculations!A278,References!$G$13:$G$41,0)))</f>
        <v/>
      </c>
    </row>
    <row r="305" spans="3:3" x14ac:dyDescent="0.35">
      <c r="C305" s="130" t="str">
        <f>IF(Worksheet!I372="","",INDEX(References!$H$13:$H$41,MATCH(Calculations!A279,References!$G$13:$G$41,0)))</f>
        <v/>
      </c>
    </row>
    <row r="306" spans="3:3" x14ac:dyDescent="0.35">
      <c r="C306" s="130" t="str">
        <f>IF(Worksheet!I373="","",INDEX(References!$H$13:$H$41,MATCH(Calculations!A280,References!$G$13:$G$41,0)))</f>
        <v/>
      </c>
    </row>
    <row r="307" spans="3:3" x14ac:dyDescent="0.35">
      <c r="C307" s="130" t="str">
        <f>IF(Worksheet!I374="","",INDEX(References!$H$13:$H$41,MATCH(Calculations!A281,References!$G$13:$G$41,0)))</f>
        <v/>
      </c>
    </row>
    <row r="308" spans="3:3" x14ac:dyDescent="0.35">
      <c r="C308" s="130" t="str">
        <f>IF(Worksheet!I375="","",INDEX(References!$H$13:$H$41,MATCH(Calculations!A282,References!$G$13:$G$41,0)))</f>
        <v/>
      </c>
    </row>
    <row r="309" spans="3:3" x14ac:dyDescent="0.35">
      <c r="C309" s="130" t="str">
        <f>IF(Worksheet!I376="","",INDEX(References!$H$13:$H$41,MATCH(Calculations!A283,References!$G$13:$G$41,0)))</f>
        <v/>
      </c>
    </row>
    <row r="310" spans="3:3" x14ac:dyDescent="0.35">
      <c r="C310" s="130" t="str">
        <f>IF(Worksheet!I377="","",INDEX(References!$H$13:$H$41,MATCH(Calculations!A284,References!$G$13:$G$41,0)))</f>
        <v/>
      </c>
    </row>
    <row r="311" spans="3:3" x14ac:dyDescent="0.35">
      <c r="C311" s="130" t="str">
        <f>IF(Worksheet!I378="","",INDEX(References!$H$13:$H$41,MATCH(Calculations!A285,References!$G$13:$G$41,0)))</f>
        <v/>
      </c>
    </row>
    <row r="312" spans="3:3" x14ac:dyDescent="0.35">
      <c r="C312" s="130" t="str">
        <f>IF(Worksheet!I379="","",INDEX(References!$H$13:$H$41,MATCH(Calculations!A286,References!$G$13:$G$41,0)))</f>
        <v/>
      </c>
    </row>
    <row r="313" spans="3:3" x14ac:dyDescent="0.35">
      <c r="C313" s="130" t="str">
        <f>IF(Worksheet!I380="","",INDEX(References!$H$13:$H$41,MATCH(Calculations!A287,References!$G$13:$G$41,0)))</f>
        <v/>
      </c>
    </row>
    <row r="314" spans="3:3" x14ac:dyDescent="0.35">
      <c r="C314" s="130" t="str">
        <f>IF(Worksheet!I381="","",INDEX(References!$H$13:$H$41,MATCH(Calculations!A288,References!$G$13:$G$41,0)))</f>
        <v/>
      </c>
    </row>
    <row r="315" spans="3:3" x14ac:dyDescent="0.35">
      <c r="C315" s="130" t="str">
        <f>IF(Worksheet!I382="","",INDEX(References!$H$13:$H$41,MATCH(Calculations!A289,References!$G$13:$G$41,0)))</f>
        <v/>
      </c>
    </row>
    <row r="316" spans="3:3" x14ac:dyDescent="0.35">
      <c r="C316" s="130" t="str">
        <f>IF(Worksheet!I383="","",INDEX(References!$H$13:$H$41,MATCH(Calculations!A290,References!$G$13:$G$41,0)))</f>
        <v/>
      </c>
    </row>
    <row r="317" spans="3:3" x14ac:dyDescent="0.35">
      <c r="C317" s="130" t="str">
        <f>IF(Worksheet!I384="","",INDEX(References!$H$13:$H$41,MATCH(Calculations!A291,References!$G$13:$G$41,0)))</f>
        <v/>
      </c>
    </row>
    <row r="318" spans="3:3" x14ac:dyDescent="0.35">
      <c r="C318" s="130" t="str">
        <f>IF(Worksheet!I385="","",INDEX(References!$H$13:$H$41,MATCH(Calculations!A292,References!$G$13:$G$41,0)))</f>
        <v/>
      </c>
    </row>
    <row r="319" spans="3:3" x14ac:dyDescent="0.35">
      <c r="C319" s="130" t="str">
        <f>IF(Worksheet!I386="","",INDEX(References!$H$13:$H$41,MATCH(Calculations!A293,References!$G$13:$G$41,0)))</f>
        <v/>
      </c>
    </row>
    <row r="320" spans="3:3" x14ac:dyDescent="0.35">
      <c r="C320" s="130" t="str">
        <f>IF(Worksheet!I387="","",INDEX(References!$H$13:$H$41,MATCH(Calculations!A294,References!$G$13:$G$41,0)))</f>
        <v/>
      </c>
    </row>
    <row r="321" spans="3:3" x14ac:dyDescent="0.35">
      <c r="C321" s="130" t="str">
        <f>IF(Worksheet!I388="","",INDEX(References!$H$13:$H$41,MATCH(Calculations!A295,References!$G$13:$G$41,0)))</f>
        <v/>
      </c>
    </row>
    <row r="322" spans="3:3" x14ac:dyDescent="0.35">
      <c r="C322" s="130" t="str">
        <f>IF(Worksheet!I389="","",INDEX(References!$H$13:$H$41,MATCH(Calculations!A296,References!$G$13:$G$41,0)))</f>
        <v/>
      </c>
    </row>
    <row r="323" spans="3:3" x14ac:dyDescent="0.35">
      <c r="C323" s="130" t="str">
        <f>IF(Worksheet!I390="","",INDEX(References!$H$13:$H$41,MATCH(Calculations!A297,References!$G$13:$G$41,0)))</f>
        <v/>
      </c>
    </row>
    <row r="324" spans="3:3" x14ac:dyDescent="0.35">
      <c r="C324" s="130" t="str">
        <f>IF(Worksheet!I391="","",INDEX(References!$H$13:$H$41,MATCH(Calculations!A298,References!$G$13:$G$41,0)))</f>
        <v/>
      </c>
    </row>
    <row r="325" spans="3:3" x14ac:dyDescent="0.35">
      <c r="C325" s="130" t="str">
        <f>IF(Worksheet!I392="","",INDEX(References!$H$13:$H$41,MATCH(Calculations!A299,References!$G$13:$G$41,0)))</f>
        <v/>
      </c>
    </row>
    <row r="326" spans="3:3" x14ac:dyDescent="0.35">
      <c r="C326" s="130" t="str">
        <f>IF(Worksheet!I393="","",INDEX(References!$H$13:$H$41,MATCH(Calculations!A300,References!$G$13:$G$41,0)))</f>
        <v/>
      </c>
    </row>
    <row r="327" spans="3:3" x14ac:dyDescent="0.35">
      <c r="C327" s="130" t="str">
        <f>IF(Worksheet!I394="","",INDEX(References!$H$13:$H$41,MATCH(Calculations!A301,References!$G$13:$G$41,0)))</f>
        <v/>
      </c>
    </row>
    <row r="328" spans="3:3" x14ac:dyDescent="0.35">
      <c r="C328" s="130" t="str">
        <f>IF(Worksheet!I395="","",INDEX(References!$H$13:$H$41,MATCH(Calculations!A302,References!$G$13:$G$41,0)))</f>
        <v/>
      </c>
    </row>
    <row r="329" spans="3:3" x14ac:dyDescent="0.35">
      <c r="C329" s="130" t="str">
        <f>IF(Worksheet!I396="","",INDEX(References!$H$13:$H$41,MATCH(Calculations!A303,References!$G$13:$G$41,0)))</f>
        <v/>
      </c>
    </row>
    <row r="330" spans="3:3" x14ac:dyDescent="0.35">
      <c r="C330" s="130" t="str">
        <f>IF(Worksheet!I397="","",INDEX(References!$H$13:$H$41,MATCH(Calculations!A304,References!$G$13:$G$41,0)))</f>
        <v/>
      </c>
    </row>
    <row r="331" spans="3:3" x14ac:dyDescent="0.35">
      <c r="C331" s="130" t="str">
        <f>IF(Worksheet!I398="","",INDEX(References!$H$13:$H$41,MATCH(Calculations!A305,References!$G$13:$G$41,0)))</f>
        <v/>
      </c>
    </row>
    <row r="332" spans="3:3" x14ac:dyDescent="0.35">
      <c r="C332" s="130" t="str">
        <f>IF(Worksheet!I399="","",INDEX(References!$H$13:$H$41,MATCH(Calculations!A306,References!$G$13:$G$41,0)))</f>
        <v/>
      </c>
    </row>
    <row r="333" spans="3:3" x14ac:dyDescent="0.35">
      <c r="C333" s="130" t="str">
        <f>IF(Worksheet!I400="","",INDEX(References!$H$13:$H$41,MATCH(Calculations!A307,References!$G$13:$G$41,0)))</f>
        <v/>
      </c>
    </row>
    <row r="334" spans="3:3" x14ac:dyDescent="0.35">
      <c r="C334" s="130" t="str">
        <f>IF(Worksheet!I401="","",INDEX(References!$H$13:$H$41,MATCH(Calculations!A308,References!$G$13:$G$41,0)))</f>
        <v/>
      </c>
    </row>
    <row r="335" spans="3:3" x14ac:dyDescent="0.35">
      <c r="C335" s="130" t="str">
        <f>IF(Worksheet!I402="","",INDEX(References!$H$13:$H$41,MATCH(Calculations!A309,References!$G$13:$G$41,0)))</f>
        <v/>
      </c>
    </row>
    <row r="336" spans="3:3" x14ac:dyDescent="0.35">
      <c r="C336" s="130" t="str">
        <f>IF(Worksheet!I403="","",INDEX(References!$H$13:$H$41,MATCH(Calculations!A310,References!$G$13:$G$41,0)))</f>
        <v/>
      </c>
    </row>
    <row r="337" spans="3:3" x14ac:dyDescent="0.35">
      <c r="C337" s="130" t="str">
        <f>IF(Worksheet!I404="","",INDEX(References!$H$13:$H$41,MATCH(Calculations!A311,References!$G$13:$G$41,0)))</f>
        <v/>
      </c>
    </row>
    <row r="338" spans="3:3" x14ac:dyDescent="0.35">
      <c r="C338" s="130" t="str">
        <f>IF(Worksheet!I405="","",INDEX(References!$H$13:$H$41,MATCH(Calculations!A312,References!$G$13:$G$41,0)))</f>
        <v/>
      </c>
    </row>
    <row r="339" spans="3:3" x14ac:dyDescent="0.35">
      <c r="C339" s="130" t="str">
        <f>IF(Worksheet!I406="","",INDEX(References!$H$13:$H$41,MATCH(Calculations!A313,References!$G$13:$G$41,0)))</f>
        <v/>
      </c>
    </row>
    <row r="340" spans="3:3" x14ac:dyDescent="0.35">
      <c r="C340" s="130" t="str">
        <f>IF(Worksheet!I407="","",INDEX(References!$H$13:$H$41,MATCH(Calculations!A314,References!$G$13:$G$41,0)))</f>
        <v/>
      </c>
    </row>
    <row r="341" spans="3:3" x14ac:dyDescent="0.35">
      <c r="C341" s="130" t="str">
        <f>IF(Worksheet!I408="","",INDEX(References!$H$13:$H$41,MATCH(Calculations!A315,References!$G$13:$G$41,0)))</f>
        <v/>
      </c>
    </row>
    <row r="342" spans="3:3" x14ac:dyDescent="0.35">
      <c r="C342" s="130" t="str">
        <f>IF(Worksheet!I409="","",INDEX(References!$H$13:$H$41,MATCH(Calculations!A316,References!$G$13:$G$41,0)))</f>
        <v/>
      </c>
    </row>
    <row r="343" spans="3:3" x14ac:dyDescent="0.35">
      <c r="C343" s="130" t="str">
        <f>IF(Worksheet!I410="","",INDEX(References!$H$13:$H$41,MATCH(Calculations!A317,References!$G$13:$G$41,0)))</f>
        <v/>
      </c>
    </row>
    <row r="344" spans="3:3" x14ac:dyDescent="0.35">
      <c r="C344" s="130" t="str">
        <f>IF(Worksheet!I411="","",INDEX(References!$H$13:$H$41,MATCH(Calculations!A318,References!$G$13:$G$41,0)))</f>
        <v/>
      </c>
    </row>
    <row r="345" spans="3:3" x14ac:dyDescent="0.35">
      <c r="C345" s="130" t="str">
        <f>IF(Worksheet!I412="","",INDEX(References!$H$13:$H$41,MATCH(Calculations!A319,References!$G$13:$G$41,0)))</f>
        <v/>
      </c>
    </row>
    <row r="346" spans="3:3" x14ac:dyDescent="0.35">
      <c r="C346" s="130" t="str">
        <f>IF(Worksheet!I413="","",INDEX(References!$H$13:$H$41,MATCH(Calculations!A320,References!$G$13:$G$41,0)))</f>
        <v/>
      </c>
    </row>
    <row r="347" spans="3:3" x14ac:dyDescent="0.35">
      <c r="C347" s="130" t="str">
        <f>IF(Worksheet!I414="","",INDEX(References!$H$13:$H$41,MATCH(Calculations!A321,References!$G$13:$G$41,0)))</f>
        <v/>
      </c>
    </row>
    <row r="348" spans="3:3" x14ac:dyDescent="0.35">
      <c r="C348" s="130" t="str">
        <f>IF(Worksheet!I415="","",INDEX(References!$H$13:$H$41,MATCH(Calculations!A322,References!$G$13:$G$41,0)))</f>
        <v/>
      </c>
    </row>
    <row r="349" spans="3:3" x14ac:dyDescent="0.35">
      <c r="C349" s="130" t="str">
        <f>IF(Worksheet!I416="","",INDEX(References!$H$13:$H$41,MATCH(Calculations!A323,References!$G$13:$G$41,0)))</f>
        <v/>
      </c>
    </row>
    <row r="350" spans="3:3" x14ac:dyDescent="0.35">
      <c r="C350" s="130" t="str">
        <f>IF(Worksheet!I417="","",INDEX(References!$H$13:$H$41,MATCH(Calculations!A324,References!$G$13:$G$41,0)))</f>
        <v/>
      </c>
    </row>
    <row r="351" spans="3:3" x14ac:dyDescent="0.35">
      <c r="C351" s="130" t="str">
        <f>IF(Worksheet!I418="","",INDEX(References!$H$13:$H$41,MATCH(Calculations!A325,References!$G$13:$G$41,0)))</f>
        <v/>
      </c>
    </row>
    <row r="352" spans="3:3" x14ac:dyDescent="0.35">
      <c r="C352" s="130" t="str">
        <f>IF(Worksheet!I419="","",INDEX(References!$H$13:$H$41,MATCH(Calculations!A326,References!$G$13:$G$41,0)))</f>
        <v/>
      </c>
    </row>
    <row r="353" spans="3:3" x14ac:dyDescent="0.35">
      <c r="C353" s="130" t="str">
        <f>IF(Worksheet!I420="","",INDEX(References!$H$13:$H$41,MATCH(Calculations!A327,References!$G$13:$G$41,0)))</f>
        <v/>
      </c>
    </row>
    <row r="354" spans="3:3" x14ac:dyDescent="0.35">
      <c r="C354" s="130" t="str">
        <f>IF(Worksheet!I421="","",INDEX(References!$H$13:$H$41,MATCH(Calculations!A328,References!$G$13:$G$41,0)))</f>
        <v/>
      </c>
    </row>
    <row r="355" spans="3:3" x14ac:dyDescent="0.35">
      <c r="C355" s="130" t="str">
        <f>IF(Worksheet!I422="","",INDEX(References!$H$13:$H$41,MATCH(Calculations!A329,References!$G$13:$G$41,0)))</f>
        <v/>
      </c>
    </row>
    <row r="356" spans="3:3" x14ac:dyDescent="0.35">
      <c r="C356" s="130" t="str">
        <f>IF(Worksheet!I423="","",INDEX(References!$H$13:$H$41,MATCH(Calculations!A330,References!$G$13:$G$41,0)))</f>
        <v/>
      </c>
    </row>
    <row r="357" spans="3:3" x14ac:dyDescent="0.35">
      <c r="C357" s="130" t="str">
        <f>IF(Worksheet!I424="","",INDEX(References!$H$13:$H$41,MATCH(Calculations!A331,References!$G$13:$G$41,0)))</f>
        <v/>
      </c>
    </row>
    <row r="358" spans="3:3" x14ac:dyDescent="0.35">
      <c r="C358" s="130" t="str">
        <f>IF(Worksheet!I425="","",INDEX(References!$H$13:$H$41,MATCH(Calculations!A332,References!$G$13:$G$41,0)))</f>
        <v/>
      </c>
    </row>
    <row r="359" spans="3:3" x14ac:dyDescent="0.35">
      <c r="C359" s="130" t="str">
        <f>IF(Worksheet!I426="","",INDEX(References!$H$13:$H$41,MATCH(Calculations!A333,References!$G$13:$G$41,0)))</f>
        <v/>
      </c>
    </row>
    <row r="360" spans="3:3" x14ac:dyDescent="0.35">
      <c r="C360" s="130" t="str">
        <f>IF(Worksheet!I427="","",INDEX(References!$H$13:$H$41,MATCH(Calculations!A334,References!$G$13:$G$41,0)))</f>
        <v/>
      </c>
    </row>
    <row r="361" spans="3:3" x14ac:dyDescent="0.35">
      <c r="C361" s="130" t="str">
        <f>IF(Worksheet!I428="","",INDEX(References!$H$13:$H$41,MATCH(Calculations!A335,References!$G$13:$G$41,0)))</f>
        <v/>
      </c>
    </row>
    <row r="362" spans="3:3" x14ac:dyDescent="0.35">
      <c r="C362" s="130" t="str">
        <f>IF(Worksheet!I429="","",INDEX(References!$H$13:$H$41,MATCH(Calculations!A336,References!$G$13:$G$41,0)))</f>
        <v/>
      </c>
    </row>
    <row r="363" spans="3:3" x14ac:dyDescent="0.35">
      <c r="C363" s="130" t="str">
        <f>IF(Worksheet!I430="","",INDEX(References!$H$13:$H$41,MATCH(Calculations!A337,References!$G$13:$G$41,0)))</f>
        <v/>
      </c>
    </row>
    <row r="364" spans="3:3" x14ac:dyDescent="0.35">
      <c r="C364" s="130" t="str">
        <f>IF(Worksheet!I431="","",INDEX(References!$H$13:$H$41,MATCH(Calculations!A338,References!$G$13:$G$41,0)))</f>
        <v/>
      </c>
    </row>
    <row r="365" spans="3:3" x14ac:dyDescent="0.35">
      <c r="C365" s="130" t="str">
        <f>IF(Worksheet!I432="","",INDEX(References!$H$13:$H$41,MATCH(Calculations!A339,References!$G$13:$G$41,0)))</f>
        <v/>
      </c>
    </row>
    <row r="366" spans="3:3" x14ac:dyDescent="0.35">
      <c r="C366" s="130" t="str">
        <f>IF(Worksheet!I433="","",INDEX(References!$H$13:$H$41,MATCH(Calculations!A340,References!$G$13:$G$41,0)))</f>
        <v/>
      </c>
    </row>
    <row r="367" spans="3:3" x14ac:dyDescent="0.35">
      <c r="C367" s="130" t="str">
        <f>IF(Worksheet!I434="","",INDEX(References!$H$13:$H$41,MATCH(Calculations!A341,References!$G$13:$G$41,0)))</f>
        <v/>
      </c>
    </row>
    <row r="368" spans="3:3" x14ac:dyDescent="0.35">
      <c r="C368" s="130" t="str">
        <f>IF(Worksheet!I435="","",INDEX(References!$H$13:$H$41,MATCH(Calculations!A342,References!$G$13:$G$41,0)))</f>
        <v/>
      </c>
    </row>
    <row r="369" spans="3:3" x14ac:dyDescent="0.35">
      <c r="C369" s="130" t="str">
        <f>IF(Worksheet!I436="","",INDEX(References!$H$13:$H$41,MATCH(Calculations!A343,References!$G$13:$G$41,0)))</f>
        <v/>
      </c>
    </row>
    <row r="370" spans="3:3" x14ac:dyDescent="0.35">
      <c r="C370" s="130" t="str">
        <f>IF(Worksheet!I437="","",INDEX(References!$H$13:$H$41,MATCH(Calculations!A344,References!$G$13:$G$41,0)))</f>
        <v/>
      </c>
    </row>
    <row r="371" spans="3:3" x14ac:dyDescent="0.35">
      <c r="C371" s="130" t="str">
        <f>IF(Worksheet!I438="","",INDEX(References!$H$13:$H$41,MATCH(Calculations!A345,References!$G$13:$G$41,0)))</f>
        <v/>
      </c>
    </row>
    <row r="372" spans="3:3" x14ac:dyDescent="0.35">
      <c r="C372" s="130" t="str">
        <f>IF(Worksheet!I439="","",INDEX(References!$H$13:$H$41,MATCH(Calculations!A346,References!$G$13:$G$41,0)))</f>
        <v/>
      </c>
    </row>
    <row r="373" spans="3:3" x14ac:dyDescent="0.35">
      <c r="C373" s="130" t="str">
        <f>IF(Worksheet!I440="","",INDEX(References!$H$13:$H$41,MATCH(Calculations!A347,References!$G$13:$G$41,0)))</f>
        <v/>
      </c>
    </row>
    <row r="374" spans="3:3" x14ac:dyDescent="0.35">
      <c r="C374" s="130" t="str">
        <f>IF(Worksheet!I441="","",INDEX(References!$H$13:$H$41,MATCH(Calculations!A348,References!$G$13:$G$41,0)))</f>
        <v/>
      </c>
    </row>
    <row r="375" spans="3:3" x14ac:dyDescent="0.35">
      <c r="C375" s="130" t="str">
        <f>IF(Worksheet!I442="","",INDEX(References!$H$13:$H$41,MATCH(Calculations!A349,References!$G$13:$G$41,0)))</f>
        <v/>
      </c>
    </row>
    <row r="376" spans="3:3" x14ac:dyDescent="0.35">
      <c r="C376" s="130" t="str">
        <f>IF(Worksheet!I443="","",INDEX(References!$H$13:$H$41,MATCH(Calculations!A350,References!$G$13:$G$41,0)))</f>
        <v/>
      </c>
    </row>
    <row r="377" spans="3:3" x14ac:dyDescent="0.35">
      <c r="C377" s="130" t="str">
        <f>IF(Worksheet!I444="","",INDEX(References!$H$13:$H$41,MATCH(Calculations!A351,References!$G$13:$G$41,0)))</f>
        <v/>
      </c>
    </row>
    <row r="378" spans="3:3" x14ac:dyDescent="0.35">
      <c r="C378" s="130" t="str">
        <f>IF(Worksheet!I445="","",INDEX(References!$H$13:$H$41,MATCH(Calculations!A352,References!$G$13:$G$41,0)))</f>
        <v/>
      </c>
    </row>
    <row r="379" spans="3:3" x14ac:dyDescent="0.35">
      <c r="C379" s="130" t="str">
        <f>IF(Worksheet!I446="","",INDEX(References!$H$13:$H$41,MATCH(Calculations!A353,References!$G$13:$G$41,0)))</f>
        <v/>
      </c>
    </row>
    <row r="380" spans="3:3" x14ac:dyDescent="0.35">
      <c r="C380" s="130" t="str">
        <f>IF(Worksheet!I447="","",INDEX(References!$H$13:$H$41,MATCH(Calculations!A354,References!$G$13:$G$41,0)))</f>
        <v/>
      </c>
    </row>
    <row r="381" spans="3:3" x14ac:dyDescent="0.35">
      <c r="C381" s="130" t="str">
        <f>IF(Worksheet!I448="","",INDEX(References!$H$13:$H$41,MATCH(Calculations!A355,References!$G$13:$G$41,0)))</f>
        <v/>
      </c>
    </row>
    <row r="382" spans="3:3" x14ac:dyDescent="0.35">
      <c r="C382" s="130" t="str">
        <f>IF(Worksheet!I449="","",INDEX(References!$H$13:$H$41,MATCH(Calculations!A356,References!$G$13:$G$41,0)))</f>
        <v/>
      </c>
    </row>
    <row r="383" spans="3:3" x14ac:dyDescent="0.35">
      <c r="C383" s="130" t="str">
        <f>IF(Worksheet!I450="","",INDEX(References!$H$13:$H$41,MATCH(Calculations!A357,References!$G$13:$G$41,0)))</f>
        <v/>
      </c>
    </row>
    <row r="384" spans="3:3" x14ac:dyDescent="0.35">
      <c r="C384" s="130" t="str">
        <f>IF(Worksheet!I451="","",INDEX(References!$H$13:$H$41,MATCH(Calculations!A358,References!$G$13:$G$41,0)))</f>
        <v/>
      </c>
    </row>
    <row r="385" spans="3:3" x14ac:dyDescent="0.35">
      <c r="C385" s="130" t="str">
        <f>IF(Worksheet!I452="","",INDEX(References!$H$13:$H$41,MATCH(Calculations!A359,References!$G$13:$G$41,0)))</f>
        <v/>
      </c>
    </row>
    <row r="386" spans="3:3" x14ac:dyDescent="0.35">
      <c r="C386" s="130" t="str">
        <f>IF(Worksheet!I453="","",INDEX(References!$H$13:$H$41,MATCH(Calculations!A360,References!$G$13:$G$41,0)))</f>
        <v/>
      </c>
    </row>
    <row r="387" spans="3:3" x14ac:dyDescent="0.35">
      <c r="C387" s="130" t="str">
        <f>IF(Worksheet!I454="","",INDEX(References!$H$13:$H$41,MATCH(Calculations!A361,References!$G$13:$G$41,0)))</f>
        <v/>
      </c>
    </row>
    <row r="388" spans="3:3" x14ac:dyDescent="0.35">
      <c r="C388" s="130" t="str">
        <f>IF(Worksheet!I455="","",INDEX(References!$H$13:$H$41,MATCH(Calculations!A362,References!$G$13:$G$41,0)))</f>
        <v/>
      </c>
    </row>
    <row r="389" spans="3:3" x14ac:dyDescent="0.35">
      <c r="C389" s="130" t="str">
        <f>IF(Worksheet!I456="","",INDEX(References!$H$13:$H$41,MATCH(Calculations!A363,References!$G$13:$G$41,0)))</f>
        <v/>
      </c>
    </row>
    <row r="390" spans="3:3" x14ac:dyDescent="0.35">
      <c r="C390" s="130" t="str">
        <f>IF(Worksheet!I457="","",INDEX(References!$H$13:$H$41,MATCH(Calculations!A364,References!$G$13:$G$41,0)))</f>
        <v/>
      </c>
    </row>
    <row r="391" spans="3:3" x14ac:dyDescent="0.35">
      <c r="C391" s="130" t="str">
        <f>IF(Worksheet!I458="","",INDEX(References!$H$13:$H$41,MATCH(Calculations!A365,References!$G$13:$G$41,0)))</f>
        <v/>
      </c>
    </row>
    <row r="392" spans="3:3" x14ac:dyDescent="0.35">
      <c r="C392" s="130" t="str">
        <f>IF(Worksheet!I459="","",INDEX(References!$H$13:$H$41,MATCH(Calculations!A366,References!$G$13:$G$41,0)))</f>
        <v/>
      </c>
    </row>
    <row r="393" spans="3:3" x14ac:dyDescent="0.35">
      <c r="C393" s="130" t="str">
        <f>IF(Worksheet!I460="","",INDEX(References!$H$13:$H$41,MATCH(Calculations!A367,References!$G$13:$G$41,0)))</f>
        <v/>
      </c>
    </row>
    <row r="394" spans="3:3" x14ac:dyDescent="0.35">
      <c r="C394" s="130" t="str">
        <f>IF(Worksheet!I461="","",INDEX(References!$H$13:$H$41,MATCH(Calculations!A368,References!$G$13:$G$41,0)))</f>
        <v/>
      </c>
    </row>
    <row r="395" spans="3:3" x14ac:dyDescent="0.35">
      <c r="C395" s="130" t="str">
        <f>IF(Worksheet!I462="","",INDEX(References!$H$13:$H$41,MATCH(Calculations!A369,References!$G$13:$G$41,0)))</f>
        <v/>
      </c>
    </row>
    <row r="396" spans="3:3" x14ac:dyDescent="0.35">
      <c r="C396" s="130" t="str">
        <f>IF(Worksheet!I463="","",INDEX(References!$H$13:$H$41,MATCH(Calculations!A370,References!$G$13:$G$41,0)))</f>
        <v/>
      </c>
    </row>
    <row r="397" spans="3:3" x14ac:dyDescent="0.35">
      <c r="C397" s="130" t="str">
        <f>IF(Worksheet!I464="","",INDEX(References!$H$13:$H$41,MATCH(Calculations!A371,References!$G$13:$G$41,0)))</f>
        <v/>
      </c>
    </row>
    <row r="398" spans="3:3" x14ac:dyDescent="0.35">
      <c r="C398" s="130" t="str">
        <f>IF(Worksheet!I465="","",INDEX(References!$H$13:$H$41,MATCH(Calculations!A372,References!$G$13:$G$41,0)))</f>
        <v/>
      </c>
    </row>
    <row r="399" spans="3:3" x14ac:dyDescent="0.35">
      <c r="C399" s="130" t="str">
        <f>IF(Worksheet!I466="","",INDEX(References!$H$13:$H$41,MATCH(Calculations!A373,References!$G$13:$G$41,0)))</f>
        <v/>
      </c>
    </row>
    <row r="400" spans="3:3" x14ac:dyDescent="0.35">
      <c r="C400" s="130" t="str">
        <f>IF(Worksheet!I467="","",INDEX(References!$H$13:$H$41,MATCH(Calculations!A374,References!$G$13:$G$41,0)))</f>
        <v/>
      </c>
    </row>
    <row r="401" spans="3:3" x14ac:dyDescent="0.35">
      <c r="C401" s="130" t="str">
        <f>IF(Worksheet!I468="","",INDEX(References!$H$13:$H$41,MATCH(Calculations!A375,References!$G$13:$G$41,0)))</f>
        <v/>
      </c>
    </row>
    <row r="402" spans="3:3" x14ac:dyDescent="0.35">
      <c r="C402" s="130" t="str">
        <f>IF(Worksheet!I469="","",INDEX(References!$H$13:$H$41,MATCH(Calculations!A376,References!$G$13:$G$41,0)))</f>
        <v/>
      </c>
    </row>
    <row r="403" spans="3:3" x14ac:dyDescent="0.35">
      <c r="C403" s="130" t="str">
        <f>IF(Worksheet!I470="","",INDEX(References!$H$13:$H$41,MATCH(Calculations!A377,References!$G$13:$G$41,0)))</f>
        <v/>
      </c>
    </row>
    <row r="404" spans="3:3" x14ac:dyDescent="0.35">
      <c r="C404" s="130" t="str">
        <f>IF(Worksheet!I471="","",INDEX(References!$H$13:$H$41,MATCH(Calculations!A378,References!$G$13:$G$41,0)))</f>
        <v/>
      </c>
    </row>
    <row r="405" spans="3:3" x14ac:dyDescent="0.35">
      <c r="C405" s="130" t="str">
        <f>IF(Worksheet!I472="","",INDEX(References!$H$13:$H$41,MATCH(Calculations!A379,References!$G$13:$G$41,0)))</f>
        <v/>
      </c>
    </row>
    <row r="406" spans="3:3" x14ac:dyDescent="0.35">
      <c r="C406" s="130" t="str">
        <f>IF(Worksheet!I473="","",INDEX(References!$H$13:$H$41,MATCH(Calculations!A380,References!$G$13:$G$41,0)))</f>
        <v/>
      </c>
    </row>
    <row r="407" spans="3:3" x14ac:dyDescent="0.35">
      <c r="C407" s="130" t="str">
        <f>IF(Worksheet!I474="","",INDEX(References!$H$13:$H$41,MATCH(Calculations!A381,References!$G$13:$G$41,0)))</f>
        <v/>
      </c>
    </row>
    <row r="408" spans="3:3" x14ac:dyDescent="0.35">
      <c r="C408" s="130" t="str">
        <f>IF(Worksheet!I475="","",INDEX(References!$H$13:$H$41,MATCH(Calculations!A382,References!$G$13:$G$41,0)))</f>
        <v/>
      </c>
    </row>
    <row r="409" spans="3:3" x14ac:dyDescent="0.35">
      <c r="C409" s="130" t="str">
        <f>IF(Worksheet!I476="","",INDEX(References!$H$13:$H$41,MATCH(Calculations!A383,References!$G$13:$G$41,0)))</f>
        <v/>
      </c>
    </row>
    <row r="410" spans="3:3" x14ac:dyDescent="0.35">
      <c r="C410" s="130" t="str">
        <f>IF(Worksheet!I477="","",INDEX(References!$H$13:$H$41,MATCH(Calculations!A384,References!$G$13:$G$41,0)))</f>
        <v/>
      </c>
    </row>
    <row r="411" spans="3:3" x14ac:dyDescent="0.35">
      <c r="C411" s="130" t="str">
        <f>IF(Worksheet!I478="","",INDEX(References!$H$13:$H$41,MATCH(Calculations!A385,References!$G$13:$G$41,0)))</f>
        <v/>
      </c>
    </row>
    <row r="412" spans="3:3" x14ac:dyDescent="0.35">
      <c r="C412" s="130" t="str">
        <f>IF(Worksheet!I479="","",INDEX(References!$H$13:$H$41,MATCH(Calculations!A386,References!$G$13:$G$41,0)))</f>
        <v/>
      </c>
    </row>
    <row r="413" spans="3:3" x14ac:dyDescent="0.35">
      <c r="C413" s="130" t="str">
        <f>IF(Worksheet!I480="","",INDEX(References!$H$13:$H$41,MATCH(Calculations!A387,References!$G$13:$G$41,0)))</f>
        <v/>
      </c>
    </row>
    <row r="414" spans="3:3" x14ac:dyDescent="0.35">
      <c r="C414" s="130" t="str">
        <f>IF(Worksheet!I481="","",INDEX(References!$H$13:$H$41,MATCH(Calculations!A388,References!$G$13:$G$41,0)))</f>
        <v/>
      </c>
    </row>
    <row r="415" spans="3:3" x14ac:dyDescent="0.35">
      <c r="C415" s="130" t="str">
        <f>IF(Worksheet!I482="","",INDEX(References!$H$13:$H$41,MATCH(Calculations!A389,References!$G$13:$G$41,0)))</f>
        <v/>
      </c>
    </row>
    <row r="416" spans="3:3" x14ac:dyDescent="0.35">
      <c r="C416" s="130" t="str">
        <f>IF(Worksheet!I483="","",INDEX(References!$H$13:$H$41,MATCH(Calculations!A390,References!$G$13:$G$41,0)))</f>
        <v/>
      </c>
    </row>
    <row r="417" spans="3:3" x14ac:dyDescent="0.35">
      <c r="C417" s="130" t="str">
        <f>IF(Worksheet!I484="","",INDEX(References!$H$13:$H$41,MATCH(Calculations!A391,References!$G$13:$G$41,0)))</f>
        <v/>
      </c>
    </row>
    <row r="418" spans="3:3" x14ac:dyDescent="0.35">
      <c r="C418" s="130" t="str">
        <f>IF(Worksheet!I485="","",INDEX(References!$H$13:$H$41,MATCH(Calculations!A392,References!$G$13:$G$41,0)))</f>
        <v/>
      </c>
    </row>
    <row r="419" spans="3:3" x14ac:dyDescent="0.35">
      <c r="C419" s="130" t="str">
        <f>IF(Worksheet!I486="","",INDEX(References!$H$13:$H$41,MATCH(Calculations!A393,References!$G$13:$G$41,0)))</f>
        <v/>
      </c>
    </row>
    <row r="420" spans="3:3" x14ac:dyDescent="0.35">
      <c r="C420" s="130" t="str">
        <f>IF(Worksheet!I487="","",INDEX(References!$H$13:$H$41,MATCH(Calculations!A394,References!$G$13:$G$41,0)))</f>
        <v/>
      </c>
    </row>
    <row r="421" spans="3:3" x14ac:dyDescent="0.35">
      <c r="C421" s="130" t="str">
        <f>IF(Worksheet!I488="","",INDEX(References!$H$13:$H$41,MATCH(Calculations!A395,References!$G$13:$G$41,0)))</f>
        <v/>
      </c>
    </row>
    <row r="422" spans="3:3" x14ac:dyDescent="0.35">
      <c r="C422" s="130" t="str">
        <f>IF(Worksheet!I489="","",INDEX(References!$H$13:$H$41,MATCH(Calculations!A396,References!$G$13:$G$41,0)))</f>
        <v/>
      </c>
    </row>
    <row r="423" spans="3:3" x14ac:dyDescent="0.35">
      <c r="C423" s="130" t="str">
        <f>IF(Worksheet!I490="","",INDEX(References!$H$13:$H$41,MATCH(Calculations!A397,References!$G$13:$G$41,0)))</f>
        <v/>
      </c>
    </row>
    <row r="424" spans="3:3" x14ac:dyDescent="0.35">
      <c r="C424" s="130" t="str">
        <f>IF(Worksheet!I491="","",INDEX(References!$H$13:$H$41,MATCH(Calculations!A398,References!$G$13:$G$41,0)))</f>
        <v/>
      </c>
    </row>
    <row r="425" spans="3:3" x14ac:dyDescent="0.35">
      <c r="C425" s="130" t="str">
        <f>IF(Worksheet!I492="","",INDEX(References!$H$13:$H$41,MATCH(Calculations!A399,References!$G$13:$G$41,0)))</f>
        <v/>
      </c>
    </row>
    <row r="426" spans="3:3" x14ac:dyDescent="0.35">
      <c r="C426" s="130" t="str">
        <f>IF(Worksheet!I493="","",INDEX(References!$H$13:$H$41,MATCH(Calculations!A400,References!$G$13:$G$41,0)))</f>
        <v/>
      </c>
    </row>
    <row r="427" spans="3:3" x14ac:dyDescent="0.35">
      <c r="C427" s="130" t="str">
        <f>IF(Worksheet!I494="","",INDEX(References!$H$13:$H$41,MATCH(Calculations!A401,References!$G$13:$G$41,0)))</f>
        <v/>
      </c>
    </row>
    <row r="428" spans="3:3" x14ac:dyDescent="0.35">
      <c r="C428" s="130" t="str">
        <f>IF(Worksheet!I495="","",INDEX(References!$H$13:$H$41,MATCH(Calculations!A402,References!$G$13:$G$41,0)))</f>
        <v/>
      </c>
    </row>
    <row r="429" spans="3:3" x14ac:dyDescent="0.35">
      <c r="C429" s="130" t="str">
        <f>IF(Worksheet!I496="","",INDEX(References!$H$13:$H$41,MATCH(Calculations!A403,References!$G$13:$G$41,0)))</f>
        <v/>
      </c>
    </row>
    <row r="430" spans="3:3" x14ac:dyDescent="0.35">
      <c r="C430" s="130" t="str">
        <f>IF(Worksheet!I497="","",INDEX(References!$H$13:$H$41,MATCH(Calculations!A404,References!$G$13:$G$41,0)))</f>
        <v/>
      </c>
    </row>
    <row r="431" spans="3:3" x14ac:dyDescent="0.35">
      <c r="C431" s="130" t="str">
        <f>IF(Worksheet!I498="","",INDEX(References!$H$13:$H$41,MATCH(Calculations!A405,References!$G$13:$G$41,0)))</f>
        <v/>
      </c>
    </row>
    <row r="432" spans="3:3" x14ac:dyDescent="0.35">
      <c r="C432" s="130" t="str">
        <f>IF(Worksheet!I499="","",INDEX(References!$H$13:$H$41,MATCH(Calculations!A406,References!$G$13:$G$41,0)))</f>
        <v/>
      </c>
    </row>
    <row r="433" spans="3:3" x14ac:dyDescent="0.35">
      <c r="C433" s="130" t="str">
        <f>IF(Worksheet!I500="","",INDEX(References!$H$13:$H$41,MATCH(Calculations!A407,References!$G$13:$G$41,0)))</f>
        <v/>
      </c>
    </row>
    <row r="434" spans="3:3" x14ac:dyDescent="0.35">
      <c r="C434" s="130" t="str">
        <f>IF(Worksheet!I501="","",INDEX(References!$H$13:$H$41,MATCH(Calculations!A408,References!$G$13:$G$41,0)))</f>
        <v/>
      </c>
    </row>
    <row r="435" spans="3:3" x14ac:dyDescent="0.35">
      <c r="C435" s="130" t="str">
        <f>IF(Worksheet!I502="","",INDEX(References!$H$13:$H$41,MATCH(Calculations!A409,References!$G$13:$G$41,0)))</f>
        <v/>
      </c>
    </row>
    <row r="436" spans="3:3" x14ac:dyDescent="0.35">
      <c r="C436" s="130" t="str">
        <f>IF(Worksheet!I503="","",INDEX(References!$H$13:$H$41,MATCH(Calculations!A410,References!$G$13:$G$41,0)))</f>
        <v/>
      </c>
    </row>
    <row r="437" spans="3:3" x14ac:dyDescent="0.35">
      <c r="C437" s="130" t="str">
        <f>IF(Worksheet!I504="","",INDEX(References!$H$13:$H$41,MATCH(Calculations!A411,References!$G$13:$G$41,0)))</f>
        <v/>
      </c>
    </row>
    <row r="438" spans="3:3" x14ac:dyDescent="0.35">
      <c r="C438" s="130" t="str">
        <f>IF(Worksheet!I505="","",INDEX(References!$H$13:$H$41,MATCH(Calculations!A412,References!$G$13:$G$41,0)))</f>
        <v/>
      </c>
    </row>
    <row r="439" spans="3:3" x14ac:dyDescent="0.35">
      <c r="C439" s="130" t="str">
        <f>IF(Worksheet!I506="","",INDEX(References!$H$13:$H$41,MATCH(Calculations!A413,References!$G$13:$G$41,0)))</f>
        <v/>
      </c>
    </row>
    <row r="440" spans="3:3" x14ac:dyDescent="0.35">
      <c r="C440" s="130" t="str">
        <f>IF(Worksheet!I507="","",INDEX(References!$H$13:$H$41,MATCH(Calculations!A414,References!$G$13:$G$41,0)))</f>
        <v/>
      </c>
    </row>
    <row r="441" spans="3:3" x14ac:dyDescent="0.35">
      <c r="C441" s="130" t="str">
        <f>IF(Worksheet!I508="","",INDEX(References!$H$13:$H$41,MATCH(Calculations!A415,References!$G$13:$G$41,0)))</f>
        <v/>
      </c>
    </row>
    <row r="442" spans="3:3" x14ac:dyDescent="0.35">
      <c r="C442" s="130" t="str">
        <f>IF(Worksheet!I509="","",INDEX(References!$H$13:$H$41,MATCH(Calculations!A416,References!$G$13:$G$41,0)))</f>
        <v/>
      </c>
    </row>
    <row r="443" spans="3:3" x14ac:dyDescent="0.35">
      <c r="C443" s="130" t="str">
        <f>IF(Worksheet!I510="","",INDEX(References!$H$13:$H$41,MATCH(Calculations!A417,References!$G$13:$G$41,0)))</f>
        <v/>
      </c>
    </row>
    <row r="444" spans="3:3" x14ac:dyDescent="0.35">
      <c r="C444" s="130" t="str">
        <f>IF(Worksheet!I511="","",INDEX(References!$H$13:$H$41,MATCH(Calculations!A418,References!$G$13:$G$41,0)))</f>
        <v/>
      </c>
    </row>
    <row r="445" spans="3:3" x14ac:dyDescent="0.35">
      <c r="C445" s="130" t="str">
        <f>IF(Worksheet!I512="","",INDEX(References!$H$13:$H$41,MATCH(Calculations!A419,References!$G$13:$G$41,0)))</f>
        <v/>
      </c>
    </row>
    <row r="446" spans="3:3" x14ac:dyDescent="0.35">
      <c r="C446" s="130" t="str">
        <f>IF(Worksheet!I513="","",INDEX(References!$H$13:$H$41,MATCH(Calculations!A420,References!$G$13:$G$41,0)))</f>
        <v/>
      </c>
    </row>
    <row r="447" spans="3:3" x14ac:dyDescent="0.35">
      <c r="C447" s="130" t="str">
        <f>IF(Worksheet!I514="","",INDEX(References!$H$13:$H$41,MATCH(Calculations!A421,References!$G$13:$G$41,0)))</f>
        <v/>
      </c>
    </row>
    <row r="448" spans="3:3" x14ac:dyDescent="0.35">
      <c r="C448" s="130" t="str">
        <f>IF(Worksheet!I515="","",INDEX(References!$H$13:$H$41,MATCH(Calculations!A422,References!$G$13:$G$41,0)))</f>
        <v/>
      </c>
    </row>
    <row r="449" spans="3:3" x14ac:dyDescent="0.35">
      <c r="C449" s="130" t="str">
        <f>IF(Worksheet!I516="","",INDEX(References!$H$13:$H$41,MATCH(Calculations!A423,References!$G$13:$G$41,0)))</f>
        <v/>
      </c>
    </row>
    <row r="450" spans="3:3" x14ac:dyDescent="0.35">
      <c r="C450" s="130" t="str">
        <f>IF(Worksheet!I517="","",INDEX(References!$H$13:$H$41,MATCH(Calculations!A424,References!$G$13:$G$41,0)))</f>
        <v/>
      </c>
    </row>
    <row r="451" spans="3:3" x14ac:dyDescent="0.35">
      <c r="C451" s="130" t="str">
        <f>IF(Worksheet!I518="","",INDEX(References!$H$13:$H$41,MATCH(Calculations!A425,References!$G$13:$G$41,0)))</f>
        <v/>
      </c>
    </row>
    <row r="452" spans="3:3" x14ac:dyDescent="0.35">
      <c r="C452" s="25" t="str">
        <f>IF(Worksheet!I519="","",INDEX(References!$H$13:$H$41,MATCH(Calculations!A426,References!$G$13:$G$41,0)))</f>
        <v/>
      </c>
    </row>
    <row r="453" spans="3:3" x14ac:dyDescent="0.35">
      <c r="C453" s="25" t="str">
        <f>IF(Worksheet!I520="","",INDEX(References!$H$13:$H$41,MATCH(Calculations!A427,References!$G$13:$G$41,0)))</f>
        <v/>
      </c>
    </row>
    <row r="454" spans="3:3" x14ac:dyDescent="0.35">
      <c r="C454" s="25" t="str">
        <f>IF(Worksheet!I521="","",INDEX(References!$H$13:$H$41,MATCH(Calculations!A428,References!$G$13:$G$41,0)))</f>
        <v/>
      </c>
    </row>
    <row r="455" spans="3:3" x14ac:dyDescent="0.35">
      <c r="C455" s="25" t="str">
        <f>IF(Worksheet!I522="","",INDEX(References!$H$13:$H$41,MATCH(Calculations!A429,References!$G$13:$G$41,0)))</f>
        <v/>
      </c>
    </row>
    <row r="456" spans="3:3" x14ac:dyDescent="0.35">
      <c r="C456" s="25" t="str">
        <f>IF(Worksheet!I523="","",INDEX(References!$H$13:$H$41,MATCH(Calculations!A430,References!$G$13:$G$41,0)))</f>
        <v/>
      </c>
    </row>
    <row r="457" spans="3:3" x14ac:dyDescent="0.35">
      <c r="C457" s="25" t="str">
        <f>IF(Worksheet!I524="","",INDEX(References!$H$13:$H$41,MATCH(Calculations!A431,References!$G$13:$G$41,0)))</f>
        <v/>
      </c>
    </row>
    <row r="458" spans="3:3" x14ac:dyDescent="0.35">
      <c r="C458" s="25" t="str">
        <f>IF(Worksheet!I525="","",INDEX(References!$H$13:$H$41,MATCH(Calculations!A432,References!$G$13:$G$41,0)))</f>
        <v/>
      </c>
    </row>
    <row r="459" spans="3:3" x14ac:dyDescent="0.35">
      <c r="C459" s="25" t="str">
        <f>IF(Worksheet!I526="","",INDEX(References!$H$13:$H$41,MATCH(Calculations!A433,References!$G$13:$G$41,0)))</f>
        <v/>
      </c>
    </row>
    <row r="460" spans="3:3" x14ac:dyDescent="0.35">
      <c r="C460" s="25" t="str">
        <f>IF(Worksheet!I527="","",INDEX(References!$H$13:$H$41,MATCH(Calculations!A434,References!$G$13:$G$41,0)))</f>
        <v/>
      </c>
    </row>
    <row r="461" spans="3:3" x14ac:dyDescent="0.35">
      <c r="C461" s="25" t="str">
        <f>IF(Worksheet!I528="","",INDEX(References!$H$13:$H$41,MATCH(Calculations!A435,References!$G$13:$G$41,0)))</f>
        <v/>
      </c>
    </row>
  </sheetData>
  <autoFilter ref="B18:F461" xr:uid="{00000000-0001-0000-0700-000000000000}"/>
  <mergeCells count="396">
    <mergeCell ref="H204:J204"/>
    <mergeCell ref="H205:J205"/>
    <mergeCell ref="H206:J206"/>
    <mergeCell ref="H207:J207"/>
    <mergeCell ref="M192:S192"/>
    <mergeCell ref="M193:S193"/>
    <mergeCell ref="M194:S194"/>
    <mergeCell ref="M195:S195"/>
    <mergeCell ref="M196:S196"/>
    <mergeCell ref="M197:S197"/>
    <mergeCell ref="H198:J198"/>
    <mergeCell ref="H199:J199"/>
    <mergeCell ref="H200:J200"/>
    <mergeCell ref="M204:S204"/>
    <mergeCell ref="M205:S205"/>
    <mergeCell ref="M206:S206"/>
    <mergeCell ref="M207:S207"/>
    <mergeCell ref="M198:S198"/>
    <mergeCell ref="M199:S199"/>
    <mergeCell ref="M200:S200"/>
    <mergeCell ref="M201:S201"/>
    <mergeCell ref="M202:S202"/>
    <mergeCell ref="M203:S203"/>
    <mergeCell ref="H201:J201"/>
    <mergeCell ref="H120:J120"/>
    <mergeCell ref="H121:J121"/>
    <mergeCell ref="H122:J122"/>
    <mergeCell ref="H123:J123"/>
    <mergeCell ref="H124:J124"/>
    <mergeCell ref="H125:J125"/>
    <mergeCell ref="H173:J173"/>
    <mergeCell ref="H174:J174"/>
    <mergeCell ref="H131:J131"/>
    <mergeCell ref="H147:J147"/>
    <mergeCell ref="H148:J148"/>
    <mergeCell ref="H149:J149"/>
    <mergeCell ref="H138:J138"/>
    <mergeCell ref="H139:J139"/>
    <mergeCell ref="H140:J140"/>
    <mergeCell ref="H141:J141"/>
    <mergeCell ref="H130:J130"/>
    <mergeCell ref="H202:J202"/>
    <mergeCell ref="H203:J203"/>
    <mergeCell ref="H192:J192"/>
    <mergeCell ref="H193:J193"/>
    <mergeCell ref="H194:J194"/>
    <mergeCell ref="H195:J195"/>
    <mergeCell ref="H196:J196"/>
    <mergeCell ref="H197:J197"/>
    <mergeCell ref="H170:J170"/>
    <mergeCell ref="H171:J171"/>
    <mergeCell ref="H172:J172"/>
    <mergeCell ref="H150:J150"/>
    <mergeCell ref="H144:J144"/>
    <mergeCell ref="H145:J145"/>
    <mergeCell ref="H146:J146"/>
    <mergeCell ref="H132:J132"/>
    <mergeCell ref="H133:J133"/>
    <mergeCell ref="H134:J134"/>
    <mergeCell ref="H135:J135"/>
    <mergeCell ref="H136:J136"/>
    <mergeCell ref="H137:J137"/>
    <mergeCell ref="M174:S174"/>
    <mergeCell ref="M131:S131"/>
    <mergeCell ref="M132:S132"/>
    <mergeCell ref="M147:S147"/>
    <mergeCell ref="M148:S148"/>
    <mergeCell ref="M149:S149"/>
    <mergeCell ref="M137:S137"/>
    <mergeCell ref="M138:S138"/>
    <mergeCell ref="M143:S143"/>
    <mergeCell ref="M144:S144"/>
    <mergeCell ref="M170:S170"/>
    <mergeCell ref="M171:S171"/>
    <mergeCell ref="M172:S172"/>
    <mergeCell ref="M173:S173"/>
    <mergeCell ref="M145:S145"/>
    <mergeCell ref="M146:S146"/>
    <mergeCell ref="M135:S135"/>
    <mergeCell ref="M136:S136"/>
    <mergeCell ref="M155:S155"/>
    <mergeCell ref="M156:S156"/>
    <mergeCell ref="M157:S157"/>
    <mergeCell ref="M158:S158"/>
    <mergeCell ref="M159:S159"/>
    <mergeCell ref="M165:S165"/>
    <mergeCell ref="M94:S94"/>
    <mergeCell ref="M85:S85"/>
    <mergeCell ref="M86:S86"/>
    <mergeCell ref="M150:S150"/>
    <mergeCell ref="M139:S139"/>
    <mergeCell ref="M140:S140"/>
    <mergeCell ref="M141:S141"/>
    <mergeCell ref="M142:S142"/>
    <mergeCell ref="M107:S107"/>
    <mergeCell ref="M108:S108"/>
    <mergeCell ref="M133:S133"/>
    <mergeCell ref="M134:S134"/>
    <mergeCell ref="M123:S123"/>
    <mergeCell ref="M124:S124"/>
    <mergeCell ref="M125:S125"/>
    <mergeCell ref="M126:S126"/>
    <mergeCell ref="M127:S127"/>
    <mergeCell ref="M128:S128"/>
    <mergeCell ref="M129:S129"/>
    <mergeCell ref="M130:S130"/>
    <mergeCell ref="M121:S121"/>
    <mergeCell ref="M122:S122"/>
    <mergeCell ref="M111:S111"/>
    <mergeCell ref="M112:S112"/>
    <mergeCell ref="M69:S69"/>
    <mergeCell ref="M70:S70"/>
    <mergeCell ref="M71:S71"/>
    <mergeCell ref="M109:S109"/>
    <mergeCell ref="M110:S110"/>
    <mergeCell ref="M83:S83"/>
    <mergeCell ref="M84:S84"/>
    <mergeCell ref="M91:S91"/>
    <mergeCell ref="M92:S92"/>
    <mergeCell ref="M93:S93"/>
    <mergeCell ref="M77:S77"/>
    <mergeCell ref="M97:S97"/>
    <mergeCell ref="M98:S98"/>
    <mergeCell ref="M87:S87"/>
    <mergeCell ref="M88:S88"/>
    <mergeCell ref="M89:S89"/>
    <mergeCell ref="M90:S90"/>
    <mergeCell ref="M95:S95"/>
    <mergeCell ref="M96:S96"/>
    <mergeCell ref="M78:S78"/>
    <mergeCell ref="M79:S79"/>
    <mergeCell ref="M80:S80"/>
    <mergeCell ref="M81:S81"/>
    <mergeCell ref="M82:S82"/>
    <mergeCell ref="M60:S60"/>
    <mergeCell ref="M61:S61"/>
    <mergeCell ref="M62:S62"/>
    <mergeCell ref="M63:S63"/>
    <mergeCell ref="M64:S64"/>
    <mergeCell ref="M65:S65"/>
    <mergeCell ref="M66:S66"/>
    <mergeCell ref="M67:S67"/>
    <mergeCell ref="M68:S68"/>
    <mergeCell ref="M118:S118"/>
    <mergeCell ref="M115:S115"/>
    <mergeCell ref="M99:S99"/>
    <mergeCell ref="M100:S100"/>
    <mergeCell ref="M101:S101"/>
    <mergeCell ref="M102:S102"/>
    <mergeCell ref="M103:S103"/>
    <mergeCell ref="M104:S104"/>
    <mergeCell ref="M105:S105"/>
    <mergeCell ref="M106:S106"/>
    <mergeCell ref="M116:S116"/>
    <mergeCell ref="M117:S117"/>
    <mergeCell ref="H142:J142"/>
    <mergeCell ref="H143:J143"/>
    <mergeCell ref="H108:J108"/>
    <mergeCell ref="H109:J109"/>
    <mergeCell ref="H110:J110"/>
    <mergeCell ref="H111:J111"/>
    <mergeCell ref="H112:J112"/>
    <mergeCell ref="H113:J113"/>
    <mergeCell ref="H102:J102"/>
    <mergeCell ref="H103:J103"/>
    <mergeCell ref="H104:J104"/>
    <mergeCell ref="H105:J105"/>
    <mergeCell ref="H106:J106"/>
    <mergeCell ref="H107:J107"/>
    <mergeCell ref="H114:J114"/>
    <mergeCell ref="H115:J115"/>
    <mergeCell ref="H116:J116"/>
    <mergeCell ref="H117:J117"/>
    <mergeCell ref="H118:J118"/>
    <mergeCell ref="H119:J119"/>
    <mergeCell ref="H126:J126"/>
    <mergeCell ref="H127:J127"/>
    <mergeCell ref="H128:J128"/>
    <mergeCell ref="H129:J129"/>
    <mergeCell ref="H96:J96"/>
    <mergeCell ref="H97:J97"/>
    <mergeCell ref="H98:J98"/>
    <mergeCell ref="H99:J99"/>
    <mergeCell ref="H100:J100"/>
    <mergeCell ref="H101:J101"/>
    <mergeCell ref="H90:J90"/>
    <mergeCell ref="H91:J91"/>
    <mergeCell ref="H92:J92"/>
    <mergeCell ref="H93:J93"/>
    <mergeCell ref="H94:J94"/>
    <mergeCell ref="H95:J95"/>
    <mergeCell ref="H84:J84"/>
    <mergeCell ref="H85:J85"/>
    <mergeCell ref="H86:J86"/>
    <mergeCell ref="H87:J87"/>
    <mergeCell ref="H88:J88"/>
    <mergeCell ref="H89:J89"/>
    <mergeCell ref="H78:J78"/>
    <mergeCell ref="H79:J79"/>
    <mergeCell ref="H80:J80"/>
    <mergeCell ref="H81:J81"/>
    <mergeCell ref="H82:J82"/>
    <mergeCell ref="H83:J83"/>
    <mergeCell ref="H72:J72"/>
    <mergeCell ref="H73:J73"/>
    <mergeCell ref="H74:J74"/>
    <mergeCell ref="H75:J75"/>
    <mergeCell ref="H76:J76"/>
    <mergeCell ref="H77:J77"/>
    <mergeCell ref="H66:J66"/>
    <mergeCell ref="H67:J67"/>
    <mergeCell ref="H68:J68"/>
    <mergeCell ref="H69:J69"/>
    <mergeCell ref="H70:J70"/>
    <mergeCell ref="H71:J71"/>
    <mergeCell ref="H60:J60"/>
    <mergeCell ref="H61:J61"/>
    <mergeCell ref="H62:J62"/>
    <mergeCell ref="H63:J63"/>
    <mergeCell ref="H64:J64"/>
    <mergeCell ref="H65:J65"/>
    <mergeCell ref="H54:J54"/>
    <mergeCell ref="H48:J48"/>
    <mergeCell ref="M30:S30"/>
    <mergeCell ref="M31:S31"/>
    <mergeCell ref="M32:S32"/>
    <mergeCell ref="M33:S33"/>
    <mergeCell ref="M34:S34"/>
    <mergeCell ref="M35:S35"/>
    <mergeCell ref="M36:S36"/>
    <mergeCell ref="H50:J50"/>
    <mergeCell ref="H51:J51"/>
    <mergeCell ref="H52:J52"/>
    <mergeCell ref="H53:J53"/>
    <mergeCell ref="H46:J46"/>
    <mergeCell ref="H47:J47"/>
    <mergeCell ref="H42:J42"/>
    <mergeCell ref="H43:J43"/>
    <mergeCell ref="H44:J44"/>
    <mergeCell ref="H45:J45"/>
    <mergeCell ref="H49:J49"/>
    <mergeCell ref="H35:J35"/>
    <mergeCell ref="H36:J36"/>
    <mergeCell ref="H37:J37"/>
    <mergeCell ref="H38:J38"/>
    <mergeCell ref="H40:J40"/>
    <mergeCell ref="H41:J41"/>
    <mergeCell ref="H39:J39"/>
    <mergeCell ref="H24:J24"/>
    <mergeCell ref="H28:J28"/>
    <mergeCell ref="H29:J29"/>
    <mergeCell ref="H30:J30"/>
    <mergeCell ref="H33:J33"/>
    <mergeCell ref="H34:J34"/>
    <mergeCell ref="H25:J25"/>
    <mergeCell ref="H26:J26"/>
    <mergeCell ref="H27:J27"/>
    <mergeCell ref="H21:J21"/>
    <mergeCell ref="H22:J22"/>
    <mergeCell ref="H23:J23"/>
    <mergeCell ref="H5:S5"/>
    <mergeCell ref="P7:R7"/>
    <mergeCell ref="P9:R9"/>
    <mergeCell ref="P11:R11"/>
    <mergeCell ref="M21:S21"/>
    <mergeCell ref="M22:S22"/>
    <mergeCell ref="M23:S23"/>
    <mergeCell ref="C3:D3"/>
    <mergeCell ref="C4:D4"/>
    <mergeCell ref="C6:D6"/>
    <mergeCell ref="C7:D7"/>
    <mergeCell ref="C8:D8"/>
    <mergeCell ref="C9:D9"/>
    <mergeCell ref="M18:S18"/>
    <mergeCell ref="M19:S19"/>
    <mergeCell ref="M20:S20"/>
    <mergeCell ref="K7:M7"/>
    <mergeCell ref="K9:M9"/>
    <mergeCell ref="K11:M11"/>
    <mergeCell ref="C10:D10"/>
    <mergeCell ref="H18:J18"/>
    <mergeCell ref="H19:J19"/>
    <mergeCell ref="H20:J20"/>
    <mergeCell ref="C12:D12"/>
    <mergeCell ref="C11:D11"/>
    <mergeCell ref="H55:J55"/>
    <mergeCell ref="H56:J56"/>
    <mergeCell ref="H57:J57"/>
    <mergeCell ref="M24:S24"/>
    <mergeCell ref="M25:S25"/>
    <mergeCell ref="M26:S26"/>
    <mergeCell ref="M27:S27"/>
    <mergeCell ref="H58:J58"/>
    <mergeCell ref="H59:J59"/>
    <mergeCell ref="H31:J31"/>
    <mergeCell ref="H32:J32"/>
    <mergeCell ref="M46:S46"/>
    <mergeCell ref="M44:S44"/>
    <mergeCell ref="M28:S28"/>
    <mergeCell ref="M29:S29"/>
    <mergeCell ref="M37:S37"/>
    <mergeCell ref="M38:S38"/>
    <mergeCell ref="M39:S39"/>
    <mergeCell ref="M40:S40"/>
    <mergeCell ref="M54:S54"/>
    <mergeCell ref="M55:S55"/>
    <mergeCell ref="M56:S56"/>
    <mergeCell ref="M41:S41"/>
    <mergeCell ref="M42:S42"/>
    <mergeCell ref="M47:S47"/>
    <mergeCell ref="M48:S48"/>
    <mergeCell ref="M49:S49"/>
    <mergeCell ref="M43:S43"/>
    <mergeCell ref="M45:S45"/>
    <mergeCell ref="M152:S152"/>
    <mergeCell ref="M153:S153"/>
    <mergeCell ref="M154:S154"/>
    <mergeCell ref="M50:S50"/>
    <mergeCell ref="M57:S57"/>
    <mergeCell ref="M58:S58"/>
    <mergeCell ref="M59:S59"/>
    <mergeCell ref="M51:S51"/>
    <mergeCell ref="M52:S52"/>
    <mergeCell ref="M53:S53"/>
    <mergeCell ref="M72:S72"/>
    <mergeCell ref="M73:S73"/>
    <mergeCell ref="M74:S74"/>
    <mergeCell ref="M75:S75"/>
    <mergeCell ref="M76:S76"/>
    <mergeCell ref="M113:S113"/>
    <mergeCell ref="M114:S114"/>
    <mergeCell ref="M119:S119"/>
    <mergeCell ref="M120:S120"/>
    <mergeCell ref="H151:J151"/>
    <mergeCell ref="H152:J152"/>
    <mergeCell ref="H153:J153"/>
    <mergeCell ref="H154:J154"/>
    <mergeCell ref="M151:S151"/>
    <mergeCell ref="H161:J161"/>
    <mergeCell ref="H162:J162"/>
    <mergeCell ref="H163:J163"/>
    <mergeCell ref="H164:J164"/>
    <mergeCell ref="M160:S160"/>
    <mergeCell ref="M161:S161"/>
    <mergeCell ref="M162:S162"/>
    <mergeCell ref="M163:S163"/>
    <mergeCell ref="M164:S164"/>
    <mergeCell ref="M166:S166"/>
    <mergeCell ref="M167:S167"/>
    <mergeCell ref="M168:S168"/>
    <mergeCell ref="M169:S169"/>
    <mergeCell ref="H166:J166"/>
    <mergeCell ref="H165:J165"/>
    <mergeCell ref="H155:J155"/>
    <mergeCell ref="H156:J156"/>
    <mergeCell ref="H157:J157"/>
    <mergeCell ref="H158:J158"/>
    <mergeCell ref="H159:J159"/>
    <mergeCell ref="H167:J167"/>
    <mergeCell ref="H168:J168"/>
    <mergeCell ref="H169:J169"/>
    <mergeCell ref="H160:J160"/>
    <mergeCell ref="H191:J191"/>
    <mergeCell ref="M175:S175"/>
    <mergeCell ref="M176:S176"/>
    <mergeCell ref="M177:S177"/>
    <mergeCell ref="M178:S178"/>
    <mergeCell ref="M179:S179"/>
    <mergeCell ref="M187:S187"/>
    <mergeCell ref="M188:S188"/>
    <mergeCell ref="M189:S189"/>
    <mergeCell ref="M190:S190"/>
    <mergeCell ref="M191:S191"/>
    <mergeCell ref="M180:S180"/>
    <mergeCell ref="M181:S181"/>
    <mergeCell ref="M182:S182"/>
    <mergeCell ref="M183:S183"/>
    <mergeCell ref="M184:S184"/>
    <mergeCell ref="M186:S186"/>
    <mergeCell ref="M185:S185"/>
    <mergeCell ref="H181:J181"/>
    <mergeCell ref="H182:J182"/>
    <mergeCell ref="H176:J176"/>
    <mergeCell ref="H177:J177"/>
    <mergeCell ref="H178:J178"/>
    <mergeCell ref="H179:J179"/>
    <mergeCell ref="H183:J183"/>
    <mergeCell ref="H184:J184"/>
    <mergeCell ref="H185:J185"/>
    <mergeCell ref="H186:J186"/>
    <mergeCell ref="H175:J175"/>
    <mergeCell ref="H187:J187"/>
    <mergeCell ref="H188:J188"/>
    <mergeCell ref="H189:J189"/>
    <mergeCell ref="H190:J190"/>
    <mergeCell ref="H180:J180"/>
  </mergeCells>
  <pageMargins left="0.7" right="0.7" top="0.75" bottom="0.75" header="0.3" footer="0.3"/>
  <pageSetup scale="63" orientation="landscape"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FF0000"/>
  </sheetPr>
  <dimension ref="A1:AC84"/>
  <sheetViews>
    <sheetView topLeftCell="H1" zoomScale="85" zoomScaleNormal="85" workbookViewId="0">
      <selection activeCell="M14" sqref="M14"/>
    </sheetView>
  </sheetViews>
  <sheetFormatPr defaultRowHeight="14.5" x14ac:dyDescent="0.35"/>
  <cols>
    <col min="1" max="3" width="15.54296875" customWidth="1"/>
    <col min="4" max="4" width="5" bestFit="1" customWidth="1"/>
    <col min="5" max="5" width="76.54296875" bestFit="1" customWidth="1"/>
    <col min="6" max="7" width="15.54296875" customWidth="1"/>
    <col min="8" max="8" width="53.54296875" bestFit="1" customWidth="1"/>
    <col min="9" max="11" width="15.54296875" customWidth="1"/>
    <col min="12" max="12" width="2.54296875" customWidth="1"/>
    <col min="13" max="13" width="11.54296875" customWidth="1"/>
    <col min="14" max="14" width="5.54296875" customWidth="1"/>
    <col min="15" max="15" width="18.453125" bestFit="1" customWidth="1"/>
    <col min="16" max="16" width="12.453125" bestFit="1" customWidth="1"/>
    <col min="19" max="19" width="11.453125" bestFit="1" customWidth="1"/>
    <col min="20" max="20" width="12" bestFit="1" customWidth="1"/>
    <col min="22" max="22" width="14.453125" customWidth="1"/>
    <col min="23" max="23" width="15.81640625" bestFit="1" customWidth="1"/>
    <col min="24" max="24" width="15.1796875" bestFit="1" customWidth="1"/>
    <col min="25" max="25" width="16.1796875" bestFit="1" customWidth="1"/>
    <col min="26" max="26" width="12.1796875" bestFit="1" customWidth="1"/>
    <col min="27" max="27" width="7.54296875" bestFit="1" customWidth="1"/>
    <col min="28" max="28" width="18" bestFit="1" customWidth="1"/>
    <col min="29" max="29" width="14.453125" bestFit="1" customWidth="1"/>
  </cols>
  <sheetData>
    <row r="1" spans="1:29" ht="14.5" customHeight="1" x14ac:dyDescent="0.35">
      <c r="A1" s="478" t="s">
        <v>69</v>
      </c>
      <c r="B1" s="479"/>
      <c r="C1" s="479"/>
      <c r="D1" s="479"/>
      <c r="E1" s="479"/>
      <c r="F1" s="479"/>
      <c r="G1" s="479"/>
      <c r="H1" s="479"/>
      <c r="I1" s="479"/>
      <c r="J1" s="479"/>
      <c r="K1" s="480"/>
      <c r="L1" s="213"/>
      <c r="M1" s="59" t="s">
        <v>189</v>
      </c>
      <c r="O1" s="475" t="s">
        <v>611</v>
      </c>
      <c r="P1" s="476"/>
      <c r="S1" s="137"/>
      <c r="T1" s="219" t="s">
        <v>248</v>
      </c>
      <c r="U1" s="70"/>
      <c r="V1" s="109" t="s">
        <v>199</v>
      </c>
      <c r="W1" s="109"/>
      <c r="X1" s="219" t="s">
        <v>248</v>
      </c>
      <c r="Y1" s="109"/>
      <c r="Z1" s="109"/>
      <c r="AA1" s="109"/>
      <c r="AB1" s="109"/>
      <c r="AC1" s="109"/>
    </row>
    <row r="2" spans="1:29" x14ac:dyDescent="0.35">
      <c r="A2" s="136" t="s">
        <v>243</v>
      </c>
      <c r="B2" s="136" t="s">
        <v>243</v>
      </c>
      <c r="C2" s="136" t="s">
        <v>243</v>
      </c>
      <c r="D2" s="136"/>
      <c r="E2" s="136" t="s">
        <v>243</v>
      </c>
      <c r="F2" s="136" t="s">
        <v>243</v>
      </c>
      <c r="G2" s="136" t="s">
        <v>243</v>
      </c>
      <c r="H2" s="136" t="s">
        <v>243</v>
      </c>
      <c r="I2" s="136" t="s">
        <v>243</v>
      </c>
      <c r="J2" s="136" t="s">
        <v>243</v>
      </c>
      <c r="K2" s="136" t="s">
        <v>222</v>
      </c>
      <c r="L2" s="214"/>
      <c r="M2" s="88" t="s">
        <v>190</v>
      </c>
      <c r="N2" s="208" t="e">
        <f>INDEX($N$3:$N$15,MATCH(Application!$D$18,References!$O$3:$O$15,0))</f>
        <v>#N/A</v>
      </c>
      <c r="O2" s="74" t="s">
        <v>609</v>
      </c>
      <c r="P2" s="75" t="s">
        <v>87</v>
      </c>
      <c r="S2" s="222" t="s">
        <v>16</v>
      </c>
      <c r="T2" s="222" t="s">
        <v>208</v>
      </c>
      <c r="V2" s="222" t="s">
        <v>16</v>
      </c>
      <c r="W2" s="222" t="s">
        <v>21</v>
      </c>
      <c r="X2" s="222" t="s">
        <v>200</v>
      </c>
      <c r="Y2" s="222" t="s">
        <v>201</v>
      </c>
      <c r="Z2" s="222" t="s">
        <v>22</v>
      </c>
      <c r="AA2" s="222" t="s">
        <v>23</v>
      </c>
      <c r="AB2" s="222" t="s">
        <v>202</v>
      </c>
      <c r="AC2" s="222" t="s">
        <v>203</v>
      </c>
    </row>
    <row r="3" spans="1:29" x14ac:dyDescent="0.35">
      <c r="A3" s="224" t="s">
        <v>56</v>
      </c>
      <c r="B3" s="224" t="s">
        <v>57</v>
      </c>
      <c r="C3" s="224" t="s">
        <v>186</v>
      </c>
      <c r="D3" s="224"/>
      <c r="E3" s="224" t="s">
        <v>186</v>
      </c>
      <c r="F3" s="224" t="s">
        <v>55</v>
      </c>
      <c r="G3" s="224" t="s">
        <v>187</v>
      </c>
      <c r="H3" s="224" t="s">
        <v>204</v>
      </c>
      <c r="I3" s="224" t="s">
        <v>57</v>
      </c>
      <c r="J3" s="224" t="s">
        <v>57</v>
      </c>
      <c r="K3" s="224" t="s">
        <v>206</v>
      </c>
      <c r="L3" s="88"/>
      <c r="M3" s="89" t="s">
        <v>191</v>
      </c>
      <c r="N3" s="208">
        <v>7</v>
      </c>
      <c r="O3" s="71" t="s">
        <v>88</v>
      </c>
      <c r="P3" s="60">
        <v>4380</v>
      </c>
      <c r="Q3" s="220" t="s">
        <v>248</v>
      </c>
      <c r="R3" s="352">
        <f>B13</f>
        <v>60</v>
      </c>
      <c r="S3" s="230" t="str">
        <f t="shared" ref="S3:S11" si="0">A13</f>
        <v>X900</v>
      </c>
      <c r="T3" s="231">
        <v>8.4000000000000005E-2</v>
      </c>
      <c r="U3">
        <f>R3/(T3*$P$3*0.003412)</f>
        <v>47.795700528199845</v>
      </c>
      <c r="V3" s="110" t="str">
        <f t="shared" ref="V3:V11" si="1">+A13</f>
        <v>X900</v>
      </c>
      <c r="W3" s="111">
        <v>0</v>
      </c>
      <c r="X3" s="111">
        <v>1</v>
      </c>
      <c r="Y3" s="111">
        <v>1</v>
      </c>
      <c r="Z3" s="112">
        <v>0.08</v>
      </c>
      <c r="AA3" s="112">
        <v>0</v>
      </c>
      <c r="AB3" s="113">
        <v>8.5000000000000006E-2</v>
      </c>
      <c r="AC3" s="113">
        <v>0.06</v>
      </c>
    </row>
    <row r="4" spans="1:29" x14ac:dyDescent="0.35">
      <c r="A4" s="224" t="s">
        <v>198</v>
      </c>
      <c r="B4" s="224" t="s">
        <v>58</v>
      </c>
      <c r="C4" s="224" t="s">
        <v>57</v>
      </c>
      <c r="D4" s="224"/>
      <c r="E4" s="224" t="s">
        <v>57</v>
      </c>
      <c r="F4" s="224" t="s">
        <v>56</v>
      </c>
      <c r="G4" s="224" t="s">
        <v>188</v>
      </c>
      <c r="H4" s="224" t="s">
        <v>57</v>
      </c>
      <c r="I4" s="224" t="s">
        <v>58</v>
      </c>
      <c r="J4" s="224" t="s">
        <v>58</v>
      </c>
      <c r="K4" s="224"/>
      <c r="N4" s="208">
        <v>9</v>
      </c>
      <c r="O4" s="71" t="s">
        <v>89</v>
      </c>
      <c r="P4" s="60">
        <f>+P3</f>
        <v>4380</v>
      </c>
      <c r="R4" s="352">
        <f t="shared" ref="R4:R40" si="2">B14</f>
        <v>60</v>
      </c>
      <c r="S4" s="223" t="str">
        <f t="shared" si="0"/>
        <v>X900-P</v>
      </c>
      <c r="T4" s="232">
        <v>8.4000000000000005E-2</v>
      </c>
      <c r="U4">
        <f t="shared" ref="U4:U40" si="3">R4/(T4*$P$3*0.003412)</f>
        <v>47.795700528199845</v>
      </c>
      <c r="V4" s="110" t="str">
        <f t="shared" si="1"/>
        <v>X900-P</v>
      </c>
      <c r="W4" s="111">
        <v>0</v>
      </c>
      <c r="X4" s="111">
        <v>1</v>
      </c>
      <c r="Y4" s="111">
        <v>1</v>
      </c>
      <c r="Z4" s="112">
        <v>0.08</v>
      </c>
      <c r="AA4" s="112">
        <v>0</v>
      </c>
      <c r="AB4" s="113">
        <v>8.5000000000000006E-2</v>
      </c>
      <c r="AC4" s="113">
        <v>0.06</v>
      </c>
    </row>
    <row r="5" spans="1:29" x14ac:dyDescent="0.35">
      <c r="A5" s="224" t="s">
        <v>55</v>
      </c>
      <c r="B5" s="224" t="s">
        <v>206</v>
      </c>
      <c r="C5" s="224" t="s">
        <v>58</v>
      </c>
      <c r="D5" s="224"/>
      <c r="E5" s="224" t="s">
        <v>58</v>
      </c>
      <c r="F5" s="224" t="s">
        <v>198</v>
      </c>
      <c r="G5" s="224" t="s">
        <v>186</v>
      </c>
      <c r="H5" s="224" t="s">
        <v>58</v>
      </c>
      <c r="I5" s="224"/>
      <c r="J5" s="224" t="s">
        <v>206</v>
      </c>
      <c r="K5" s="224"/>
      <c r="N5" s="208">
        <v>10</v>
      </c>
      <c r="O5" s="71" t="s">
        <v>90</v>
      </c>
      <c r="P5" s="60">
        <f t="shared" ref="P5:P15" si="4">+P4</f>
        <v>4380</v>
      </c>
      <c r="R5" s="352">
        <f t="shared" si="2"/>
        <v>165</v>
      </c>
      <c r="S5" s="361" t="str">
        <f t="shared" si="0"/>
        <v>X901</v>
      </c>
      <c r="T5" s="233">
        <v>0.29699999999999999</v>
      </c>
      <c r="U5">
        <f t="shared" si="3"/>
        <v>37.174433744155436</v>
      </c>
      <c r="V5" s="110" t="str">
        <f t="shared" si="1"/>
        <v>X901</v>
      </c>
      <c r="W5" s="111">
        <v>0</v>
      </c>
      <c r="X5" s="111">
        <v>1</v>
      </c>
      <c r="Y5" s="111">
        <v>1</v>
      </c>
      <c r="Z5" s="112">
        <v>0.08</v>
      </c>
      <c r="AA5" s="112">
        <v>0</v>
      </c>
      <c r="AB5" s="113">
        <v>8.5000000000000006E-2</v>
      </c>
      <c r="AC5" s="113">
        <v>0.06</v>
      </c>
    </row>
    <row r="6" spans="1:29" x14ac:dyDescent="0.35">
      <c r="A6" s="224" t="s">
        <v>206</v>
      </c>
      <c r="B6" s="224"/>
      <c r="C6" s="224" t="s">
        <v>206</v>
      </c>
      <c r="D6" s="224"/>
      <c r="E6" s="224" t="s">
        <v>204</v>
      </c>
      <c r="F6" s="224" t="s">
        <v>188</v>
      </c>
      <c r="G6" s="224" t="s">
        <v>57</v>
      </c>
      <c r="H6" s="224"/>
      <c r="I6" s="224"/>
      <c r="J6" s="224"/>
      <c r="K6" s="224"/>
      <c r="N6" s="208">
        <v>2</v>
      </c>
      <c r="O6" s="71" t="s">
        <v>91</v>
      </c>
      <c r="P6" s="60">
        <f t="shared" si="4"/>
        <v>4380</v>
      </c>
      <c r="R6" s="352">
        <f t="shared" si="2"/>
        <v>165</v>
      </c>
      <c r="S6" s="361" t="str">
        <f t="shared" si="0"/>
        <v>X901-P</v>
      </c>
      <c r="T6" s="232">
        <v>0.29699999999999999</v>
      </c>
      <c r="U6">
        <f t="shared" si="3"/>
        <v>37.174433744155436</v>
      </c>
      <c r="V6" s="110" t="str">
        <f t="shared" si="1"/>
        <v>X901-P</v>
      </c>
      <c r="W6" s="111">
        <v>0</v>
      </c>
      <c r="X6" s="111">
        <v>1</v>
      </c>
      <c r="Y6" s="111">
        <v>1</v>
      </c>
      <c r="Z6" s="112">
        <v>0.08</v>
      </c>
      <c r="AA6" s="112">
        <v>0</v>
      </c>
      <c r="AB6" s="113">
        <v>8.5000000000000006E-2</v>
      </c>
      <c r="AC6" s="113">
        <v>0.06</v>
      </c>
    </row>
    <row r="7" spans="1:29" x14ac:dyDescent="0.35">
      <c r="A7" s="224"/>
      <c r="B7" s="224"/>
      <c r="C7" s="224"/>
      <c r="D7" s="224"/>
      <c r="E7" s="224" t="s">
        <v>206</v>
      </c>
      <c r="F7" s="224" t="s">
        <v>187</v>
      </c>
      <c r="G7" s="224" t="s">
        <v>58</v>
      </c>
      <c r="H7" s="224"/>
      <c r="I7" s="224"/>
      <c r="J7" s="224"/>
      <c r="K7" s="224"/>
      <c r="N7" s="208">
        <v>12</v>
      </c>
      <c r="O7" s="71" t="s">
        <v>92</v>
      </c>
      <c r="P7" s="60">
        <f t="shared" si="4"/>
        <v>4380</v>
      </c>
      <c r="R7" s="352">
        <f t="shared" si="2"/>
        <v>100</v>
      </c>
      <c r="S7" s="223" t="str">
        <f t="shared" si="0"/>
        <v>X910</v>
      </c>
      <c r="T7" s="233">
        <v>0.114</v>
      </c>
      <c r="U7">
        <f t="shared" si="3"/>
        <v>58.696474332877003</v>
      </c>
      <c r="V7" s="110" t="str">
        <f t="shared" si="1"/>
        <v>X910</v>
      </c>
      <c r="W7" s="111">
        <v>0</v>
      </c>
      <c r="X7" s="111">
        <v>1</v>
      </c>
      <c r="Y7" s="111">
        <v>1</v>
      </c>
      <c r="Z7" s="112">
        <v>0.08</v>
      </c>
      <c r="AA7" s="112">
        <v>0</v>
      </c>
      <c r="AB7" s="113">
        <v>8.5000000000000006E-2</v>
      </c>
      <c r="AC7" s="113">
        <v>0.06</v>
      </c>
    </row>
    <row r="8" spans="1:29" x14ac:dyDescent="0.35">
      <c r="A8" s="224"/>
      <c r="B8" s="224"/>
      <c r="C8" s="224"/>
      <c r="D8" s="224"/>
      <c r="E8" s="224"/>
      <c r="F8" s="224" t="s">
        <v>249</v>
      </c>
      <c r="G8" s="224" t="s">
        <v>206</v>
      </c>
      <c r="H8" s="224"/>
      <c r="I8" s="224"/>
      <c r="J8" s="224"/>
      <c r="K8" s="224"/>
      <c r="N8" s="208">
        <v>11</v>
      </c>
      <c r="O8" s="71" t="s">
        <v>93</v>
      </c>
      <c r="P8" s="60">
        <f t="shared" si="4"/>
        <v>4380</v>
      </c>
      <c r="R8" s="352">
        <f t="shared" si="2"/>
        <v>100</v>
      </c>
      <c r="S8" s="223" t="str">
        <f t="shared" si="0"/>
        <v>X910-P</v>
      </c>
      <c r="T8" s="232">
        <v>0.114</v>
      </c>
      <c r="U8">
        <f t="shared" si="3"/>
        <v>58.696474332877003</v>
      </c>
      <c r="V8" s="110" t="str">
        <f t="shared" si="1"/>
        <v>X910-P</v>
      </c>
      <c r="W8" s="111">
        <v>0</v>
      </c>
      <c r="X8" s="111">
        <v>1</v>
      </c>
      <c r="Y8" s="111">
        <v>1</v>
      </c>
      <c r="Z8" s="112">
        <v>0.08</v>
      </c>
      <c r="AA8" s="112">
        <v>0</v>
      </c>
      <c r="AB8" s="113">
        <v>8.5000000000000006E-2</v>
      </c>
      <c r="AC8" s="113">
        <v>0.06</v>
      </c>
    </row>
    <row r="9" spans="1:29" x14ac:dyDescent="0.35">
      <c r="A9" s="225"/>
      <c r="B9" s="225"/>
      <c r="C9" s="225"/>
      <c r="D9" s="225"/>
      <c r="E9" s="225"/>
      <c r="F9" s="224" t="s">
        <v>206</v>
      </c>
      <c r="G9" s="225"/>
      <c r="H9" s="225"/>
      <c r="I9" s="225"/>
      <c r="J9" s="225"/>
      <c r="K9" s="225"/>
      <c r="N9" s="208">
        <v>1</v>
      </c>
      <c r="O9" s="71" t="s">
        <v>94</v>
      </c>
      <c r="P9" s="60">
        <f t="shared" si="4"/>
        <v>4380</v>
      </c>
      <c r="R9" s="352">
        <f t="shared" si="2"/>
        <v>200</v>
      </c>
      <c r="S9" s="223" t="str">
        <f t="shared" si="0"/>
        <v>X911</v>
      </c>
      <c r="T9" s="233">
        <v>0.40799999999999997</v>
      </c>
      <c r="U9">
        <f t="shared" si="3"/>
        <v>32.800970950725386</v>
      </c>
      <c r="V9" s="110" t="str">
        <f t="shared" si="1"/>
        <v>X911</v>
      </c>
      <c r="W9" s="111">
        <v>0</v>
      </c>
      <c r="X9" s="111">
        <v>1</v>
      </c>
      <c r="Y9" s="111">
        <v>1</v>
      </c>
      <c r="Z9" s="112">
        <v>0.08</v>
      </c>
      <c r="AA9" s="112">
        <v>0</v>
      </c>
      <c r="AB9" s="113">
        <v>8.5000000000000006E-2</v>
      </c>
      <c r="AC9" s="113">
        <v>0.06</v>
      </c>
    </row>
    <row r="10" spans="1:29" x14ac:dyDescent="0.35">
      <c r="N10" s="208">
        <v>3</v>
      </c>
      <c r="O10" s="71" t="s">
        <v>95</v>
      </c>
      <c r="P10" s="60">
        <f t="shared" si="4"/>
        <v>4380</v>
      </c>
      <c r="R10" s="352">
        <f t="shared" si="2"/>
        <v>200</v>
      </c>
      <c r="S10" s="223" t="str">
        <f t="shared" si="0"/>
        <v>X911-P</v>
      </c>
      <c r="T10" s="232">
        <v>0.40799999999999997</v>
      </c>
      <c r="U10">
        <f t="shared" si="3"/>
        <v>32.800970950725386</v>
      </c>
      <c r="V10" s="110" t="str">
        <f t="shared" si="1"/>
        <v>X911-P</v>
      </c>
      <c r="W10" s="111">
        <v>0</v>
      </c>
      <c r="X10" s="111">
        <v>1</v>
      </c>
      <c r="Y10" s="111">
        <v>1</v>
      </c>
      <c r="Z10" s="112">
        <v>0.08</v>
      </c>
      <c r="AA10" s="112">
        <v>0</v>
      </c>
      <c r="AB10" s="113">
        <v>8.5000000000000006E-2</v>
      </c>
      <c r="AC10" s="113">
        <v>0.06</v>
      </c>
    </row>
    <row r="11" spans="1:29" x14ac:dyDescent="0.35">
      <c r="A11" s="136" t="s">
        <v>192</v>
      </c>
      <c r="B11" s="209"/>
      <c r="C11" s="137"/>
      <c r="D11" s="137"/>
      <c r="E11" s="137"/>
      <c r="H11" s="220" t="s">
        <v>248</v>
      </c>
      <c r="N11" s="208">
        <v>4</v>
      </c>
      <c r="O11" s="71" t="s">
        <v>96</v>
      </c>
      <c r="P11" s="60">
        <f t="shared" si="4"/>
        <v>4380</v>
      </c>
      <c r="R11" s="352">
        <f t="shared" si="2"/>
        <v>60</v>
      </c>
      <c r="S11" s="223" t="str">
        <f t="shared" si="0"/>
        <v>X912</v>
      </c>
      <c r="T11" s="233">
        <v>0.108</v>
      </c>
      <c r="U11">
        <f t="shared" si="3"/>
        <v>37.174433744155429</v>
      </c>
      <c r="V11" s="110" t="str">
        <f t="shared" si="1"/>
        <v>X912</v>
      </c>
      <c r="W11" s="111">
        <v>0</v>
      </c>
      <c r="X11" s="111">
        <v>1</v>
      </c>
      <c r="Y11" s="111">
        <v>1</v>
      </c>
      <c r="Z11" s="112">
        <v>0.08</v>
      </c>
      <c r="AA11" s="112">
        <v>0</v>
      </c>
      <c r="AB11" s="113">
        <v>8.5000000000000006E-2</v>
      </c>
      <c r="AC11" s="113">
        <v>0.06</v>
      </c>
    </row>
    <row r="12" spans="1:29" x14ac:dyDescent="0.35">
      <c r="A12" s="74" t="s">
        <v>16</v>
      </c>
      <c r="B12" s="75" t="s">
        <v>50</v>
      </c>
      <c r="C12" s="118"/>
      <c r="D12" s="118"/>
      <c r="E12" s="118"/>
      <c r="G12" s="118" t="s">
        <v>16</v>
      </c>
      <c r="H12" s="118" t="s">
        <v>207</v>
      </c>
      <c r="N12" s="208">
        <v>5</v>
      </c>
      <c r="O12" s="71" t="s">
        <v>97</v>
      </c>
      <c r="P12" s="60">
        <f t="shared" si="4"/>
        <v>4380</v>
      </c>
      <c r="R12" s="352">
        <f t="shared" si="2"/>
        <v>130</v>
      </c>
      <c r="S12" s="223" t="str">
        <f t="shared" ref="S12:S36" si="5">A22</f>
        <v>X913</v>
      </c>
      <c r="T12" s="233">
        <v>0.24</v>
      </c>
      <c r="U12">
        <f t="shared" si="3"/>
        <v>36.245072900551548</v>
      </c>
      <c r="V12" s="110" t="str">
        <f t="shared" ref="V12:V36" si="6">+A22</f>
        <v>X913</v>
      </c>
      <c r="W12" s="111">
        <v>0</v>
      </c>
      <c r="X12" s="111">
        <v>1</v>
      </c>
      <c r="Y12" s="111">
        <v>1</v>
      </c>
      <c r="Z12" s="112">
        <v>0.08</v>
      </c>
      <c r="AA12" s="112">
        <v>0</v>
      </c>
      <c r="AB12" s="113">
        <v>8.5000000000000006E-2</v>
      </c>
      <c r="AC12" s="113">
        <v>0.06</v>
      </c>
    </row>
    <row r="13" spans="1:29" x14ac:dyDescent="0.35">
      <c r="A13" s="71" t="s">
        <v>251</v>
      </c>
      <c r="B13" s="211">
        <v>60</v>
      </c>
      <c r="C13" s="220" t="s">
        <v>248</v>
      </c>
      <c r="D13" t="str">
        <f>LEFT(E13,4)</f>
        <v>X900</v>
      </c>
      <c r="E13" t="str">
        <f>A13&amp;" &amp; "&amp;A14&amp;" - "&amp;H13&amp;" - "&amp;"$"&amp;B13&amp;" each"</f>
        <v>X900 &amp; X900-P - LED Architectural Flood and Spot Fixtures - Low, Mid  - $60 each</v>
      </c>
      <c r="G13" t="str">
        <f t="shared" ref="G13:G48" si="7">+A13</f>
        <v>X900</v>
      </c>
      <c r="H13" t="s">
        <v>469</v>
      </c>
      <c r="I13" t="str">
        <f t="shared" ref="I13:I48" si="8">H13&amp;" - "&amp;G13</f>
        <v>LED Architectural Flood and Spot Fixtures - Low, Mid  - X900</v>
      </c>
      <c r="N13" s="208">
        <v>6</v>
      </c>
      <c r="O13" s="71" t="s">
        <v>98</v>
      </c>
      <c r="P13" s="60">
        <f t="shared" si="4"/>
        <v>4380</v>
      </c>
      <c r="R13" s="352">
        <f t="shared" si="2"/>
        <v>80</v>
      </c>
      <c r="S13" s="361" t="str">
        <f t="shared" si="5"/>
        <v>X914</v>
      </c>
      <c r="T13" s="233">
        <v>0.11799999999999999</v>
      </c>
      <c r="U13">
        <f t="shared" si="3"/>
        <v>45.365410670833761</v>
      </c>
      <c r="V13" s="110" t="str">
        <f t="shared" si="6"/>
        <v>X914</v>
      </c>
      <c r="W13" s="111">
        <v>0</v>
      </c>
      <c r="X13" s="111">
        <v>1</v>
      </c>
      <c r="Y13" s="111">
        <v>1</v>
      </c>
      <c r="Z13" s="112">
        <v>0.08</v>
      </c>
      <c r="AA13" s="112">
        <v>0</v>
      </c>
      <c r="AB13" s="113">
        <v>8.5000000000000006E-2</v>
      </c>
      <c r="AC13" s="113">
        <v>0.06</v>
      </c>
    </row>
    <row r="14" spans="1:29" x14ac:dyDescent="0.35">
      <c r="A14" s="71" t="s">
        <v>252</v>
      </c>
      <c r="B14" s="211">
        <v>60</v>
      </c>
      <c r="G14" t="str">
        <f t="shared" si="7"/>
        <v>X900-P</v>
      </c>
      <c r="H14" t="s">
        <v>469</v>
      </c>
      <c r="I14" t="str">
        <f t="shared" si="8"/>
        <v>LED Architectural Flood and Spot Fixtures - Low, Mid  - X900-P</v>
      </c>
      <c r="N14" s="208">
        <v>8</v>
      </c>
      <c r="O14" s="71" t="s">
        <v>99</v>
      </c>
      <c r="P14" s="60">
        <f t="shared" si="4"/>
        <v>4380</v>
      </c>
      <c r="R14" s="352">
        <f t="shared" si="2"/>
        <v>80</v>
      </c>
      <c r="S14" s="361" t="str">
        <f t="shared" si="5"/>
        <v>X914-P</v>
      </c>
      <c r="T14" s="232">
        <v>0.11799999999999999</v>
      </c>
      <c r="U14">
        <f>R14/(T14*$P$3*0.003412)</f>
        <v>45.365410670833761</v>
      </c>
      <c r="V14" s="110" t="str">
        <f t="shared" si="6"/>
        <v>X914-P</v>
      </c>
      <c r="W14" s="111">
        <v>0</v>
      </c>
      <c r="X14" s="111">
        <v>1</v>
      </c>
      <c r="Y14" s="111">
        <v>1</v>
      </c>
      <c r="Z14" s="112">
        <v>0.08</v>
      </c>
      <c r="AA14" s="112">
        <v>0</v>
      </c>
      <c r="AB14" s="113">
        <v>8.5000000000000006E-2</v>
      </c>
      <c r="AC14" s="113">
        <v>0.06</v>
      </c>
    </row>
    <row r="15" spans="1:29" x14ac:dyDescent="0.35">
      <c r="A15" s="71" t="s">
        <v>275</v>
      </c>
      <c r="B15" s="211">
        <v>165</v>
      </c>
      <c r="D15" t="str">
        <f>LEFT(E15,4)</f>
        <v>X901</v>
      </c>
      <c r="E15" t="str">
        <f>A15&amp;" &amp; "&amp;A16&amp;" - "&amp;H15&amp;" - "&amp;"$"&amp;B15&amp;" each"</f>
        <v>X901 &amp; X901-P - LED Architectural Flood and Spot Fixtures - High - $165 each</v>
      </c>
      <c r="G15" t="str">
        <f t="shared" si="7"/>
        <v>X901</v>
      </c>
      <c r="H15" t="s">
        <v>470</v>
      </c>
      <c r="I15" t="str">
        <f t="shared" si="8"/>
        <v>LED Architectural Flood and Spot Fixtures - High - X901</v>
      </c>
      <c r="N15" s="208">
        <v>13</v>
      </c>
      <c r="O15" s="10" t="s">
        <v>100</v>
      </c>
      <c r="P15" s="11">
        <f t="shared" si="4"/>
        <v>4380</v>
      </c>
      <c r="R15" s="352">
        <f t="shared" si="2"/>
        <v>170</v>
      </c>
      <c r="S15" s="223" t="str">
        <f t="shared" si="5"/>
        <v>X915</v>
      </c>
      <c r="T15" s="233">
        <v>0.436</v>
      </c>
      <c r="U15">
        <f t="shared" si="3"/>
        <v>26.090313591081564</v>
      </c>
      <c r="V15" s="110" t="str">
        <f t="shared" si="6"/>
        <v>X915</v>
      </c>
      <c r="W15" s="111">
        <v>0</v>
      </c>
      <c r="X15" s="111">
        <v>1</v>
      </c>
      <c r="Y15" s="111">
        <v>1</v>
      </c>
      <c r="Z15" s="112">
        <v>0.08</v>
      </c>
      <c r="AA15" s="112">
        <v>0</v>
      </c>
      <c r="AB15" s="113">
        <v>8.5000000000000006E-2</v>
      </c>
      <c r="AC15" s="113">
        <v>0.06</v>
      </c>
    </row>
    <row r="16" spans="1:29" x14ac:dyDescent="0.35">
      <c r="A16" s="71" t="s">
        <v>276</v>
      </c>
      <c r="B16" s="211">
        <v>165</v>
      </c>
      <c r="G16" t="str">
        <f t="shared" si="7"/>
        <v>X901-P</v>
      </c>
      <c r="H16" t="s">
        <v>471</v>
      </c>
      <c r="I16" t="str">
        <f t="shared" si="8"/>
        <v>LED Architectural Flood and Spot Fixtures - High  - X901-P</v>
      </c>
      <c r="O16" s="210" t="s">
        <v>101</v>
      </c>
      <c r="P16" s="76" t="e">
        <f>INDEX($P$3:$P$15,MATCH(N2,$N$3:$N$15,0))</f>
        <v>#N/A</v>
      </c>
      <c r="R16" s="352">
        <f t="shared" si="2"/>
        <v>170</v>
      </c>
      <c r="S16" s="223" t="str">
        <f t="shared" si="5"/>
        <v>X915-P</v>
      </c>
      <c r="T16" s="232">
        <v>0.436</v>
      </c>
      <c r="U16">
        <f t="shared" si="3"/>
        <v>26.090313591081564</v>
      </c>
      <c r="V16" s="110" t="str">
        <f t="shared" si="6"/>
        <v>X915-P</v>
      </c>
      <c r="W16" s="111">
        <v>0</v>
      </c>
      <c r="X16" s="111">
        <v>1</v>
      </c>
      <c r="Y16" s="111">
        <v>1</v>
      </c>
      <c r="Z16" s="112">
        <v>0.08</v>
      </c>
      <c r="AA16" s="112">
        <v>0</v>
      </c>
      <c r="AB16" s="113">
        <v>8.5000000000000006E-2</v>
      </c>
      <c r="AC16" s="113">
        <v>0.06</v>
      </c>
    </row>
    <row r="17" spans="1:29" x14ac:dyDescent="0.35">
      <c r="A17" s="71" t="s">
        <v>253</v>
      </c>
      <c r="B17" s="211">
        <v>100</v>
      </c>
      <c r="D17" t="str">
        <f>LEFT(E17,4)</f>
        <v>X910</v>
      </c>
      <c r="E17" t="str">
        <f>A17&amp;" &amp; "&amp;A18&amp;" - "&amp;H17&amp;" - "&amp;"$"&amp;B17&amp;" each"</f>
        <v>X910 &amp; X910-P - LED Outdoor Pole/Arm-Mounted Area and Roadway Luminaire - Low, Mid  - $100 each</v>
      </c>
      <c r="G17" t="str">
        <f t="shared" si="7"/>
        <v>X910</v>
      </c>
      <c r="H17" t="s">
        <v>684</v>
      </c>
      <c r="I17" t="str">
        <f t="shared" si="8"/>
        <v>LED Outdoor Pole/Arm-Mounted Area and Roadway Luminaire - Low, Mid  - X910</v>
      </c>
      <c r="R17" s="352">
        <f t="shared" si="2"/>
        <v>60</v>
      </c>
      <c r="S17" s="223" t="str">
        <f t="shared" si="5"/>
        <v>X920</v>
      </c>
      <c r="T17" s="233">
        <v>9.1999999999999998E-2</v>
      </c>
      <c r="U17">
        <f t="shared" si="3"/>
        <v>43.639552656182467</v>
      </c>
      <c r="V17" s="110" t="str">
        <f t="shared" si="6"/>
        <v>X920</v>
      </c>
      <c r="W17" s="111">
        <v>0</v>
      </c>
      <c r="X17" s="111">
        <v>1</v>
      </c>
      <c r="Y17" s="111">
        <v>1</v>
      </c>
      <c r="Z17" s="112">
        <v>0.08</v>
      </c>
      <c r="AA17" s="112">
        <v>0</v>
      </c>
      <c r="AB17" s="113">
        <v>8.5000000000000006E-2</v>
      </c>
      <c r="AC17" s="113">
        <v>0.06</v>
      </c>
    </row>
    <row r="18" spans="1:29" x14ac:dyDescent="0.35">
      <c r="A18" s="71" t="s">
        <v>254</v>
      </c>
      <c r="B18" s="211">
        <v>100</v>
      </c>
      <c r="G18" t="str">
        <f t="shared" si="7"/>
        <v>X910-P</v>
      </c>
      <c r="H18" t="s">
        <v>685</v>
      </c>
      <c r="I18" t="str">
        <f t="shared" si="8"/>
        <v>LED Outdoor Pole/Arm-Mounted Area and Roadway Luminaire - Low, Mid - X910-P</v>
      </c>
      <c r="O18" s="162" t="s">
        <v>214</v>
      </c>
      <c r="P18" s="208">
        <v>3</v>
      </c>
      <c r="R18" s="352">
        <f t="shared" si="2"/>
        <v>60</v>
      </c>
      <c r="S18" s="223" t="str">
        <f t="shared" si="5"/>
        <v>X920-P</v>
      </c>
      <c r="T18" s="232">
        <v>9.1999999999999998E-2</v>
      </c>
      <c r="U18">
        <f t="shared" si="3"/>
        <v>43.639552656182467</v>
      </c>
      <c r="V18" s="110" t="str">
        <f t="shared" si="6"/>
        <v>X920-P</v>
      </c>
      <c r="W18" s="111">
        <v>0</v>
      </c>
      <c r="X18" s="111">
        <v>1</v>
      </c>
      <c r="Y18" s="111">
        <v>1</v>
      </c>
      <c r="Z18" s="112">
        <v>0.08</v>
      </c>
      <c r="AA18" s="112">
        <v>0</v>
      </c>
      <c r="AB18" s="113">
        <v>8.5000000000000006E-2</v>
      </c>
      <c r="AC18" s="113">
        <v>0.06</v>
      </c>
    </row>
    <row r="19" spans="1:29" x14ac:dyDescent="0.35">
      <c r="A19" s="71" t="s">
        <v>277</v>
      </c>
      <c r="B19" s="211">
        <v>200</v>
      </c>
      <c r="D19" t="str">
        <f>LEFT(E19,4)</f>
        <v>X911</v>
      </c>
      <c r="E19" t="str">
        <f>A19&amp;" &amp; "&amp;A20&amp;" - "&amp;H19&amp;" - "&amp;"$"&amp;B19&amp;" each"</f>
        <v>X911 &amp; X911-P - LED Outdoor Pole/Arm-Mounted Area and Roadway Luminaire - High, Very High - $200 each</v>
      </c>
      <c r="G19" t="str">
        <f t="shared" si="7"/>
        <v>X911</v>
      </c>
      <c r="H19" t="s">
        <v>686</v>
      </c>
      <c r="I19" t="str">
        <f t="shared" si="8"/>
        <v>LED Outdoor Pole/Arm-Mounted Area and Roadway Luminaire - High, Very High - X911</v>
      </c>
      <c r="R19" s="352">
        <f t="shared" si="2"/>
        <v>160</v>
      </c>
      <c r="S19" s="223" t="str">
        <f t="shared" si="5"/>
        <v>X921</v>
      </c>
      <c r="T19" s="233">
        <v>0.252</v>
      </c>
      <c r="U19">
        <f t="shared" si="3"/>
        <v>42.485067136177641</v>
      </c>
      <c r="V19" s="110" t="str">
        <f t="shared" si="6"/>
        <v>X921</v>
      </c>
      <c r="W19" s="111">
        <v>0</v>
      </c>
      <c r="X19" s="111">
        <v>1</v>
      </c>
      <c r="Y19" s="111">
        <v>1</v>
      </c>
      <c r="Z19" s="112">
        <v>0.08</v>
      </c>
      <c r="AA19" s="112">
        <v>0</v>
      </c>
      <c r="AB19" s="113">
        <v>8.5000000000000006E-2</v>
      </c>
      <c r="AC19" s="113">
        <v>0.06</v>
      </c>
    </row>
    <row r="20" spans="1:29" x14ac:dyDescent="0.35">
      <c r="A20" s="71" t="s">
        <v>278</v>
      </c>
      <c r="B20" s="211">
        <v>200</v>
      </c>
      <c r="G20" t="str">
        <f t="shared" si="7"/>
        <v>X911-P</v>
      </c>
      <c r="H20" t="s">
        <v>686</v>
      </c>
      <c r="I20" t="str">
        <f t="shared" si="8"/>
        <v>LED Outdoor Pole/Arm-Mounted Area and Roadway Luminaire - High, Very High - X911-P</v>
      </c>
      <c r="O20" s="481" t="s">
        <v>452</v>
      </c>
      <c r="P20" s="481"/>
      <c r="R20" s="352">
        <f t="shared" si="2"/>
        <v>160</v>
      </c>
      <c r="S20" s="223" t="str">
        <f t="shared" si="5"/>
        <v>X921-P</v>
      </c>
      <c r="T20" s="232">
        <v>0.252</v>
      </c>
      <c r="U20">
        <f t="shared" si="3"/>
        <v>42.485067136177641</v>
      </c>
      <c r="V20" s="110" t="str">
        <f t="shared" si="6"/>
        <v>X921-P</v>
      </c>
      <c r="W20" s="111">
        <v>0</v>
      </c>
      <c r="X20" s="111">
        <v>1</v>
      </c>
      <c r="Y20" s="111">
        <v>1</v>
      </c>
      <c r="Z20" s="112">
        <v>0.08</v>
      </c>
      <c r="AA20" s="112">
        <v>0</v>
      </c>
      <c r="AB20" s="113">
        <v>8.5000000000000006E-2</v>
      </c>
      <c r="AC20" s="113">
        <v>0.06</v>
      </c>
    </row>
    <row r="21" spans="1:29" x14ac:dyDescent="0.35">
      <c r="A21" s="71" t="s">
        <v>279</v>
      </c>
      <c r="B21" s="211">
        <v>60</v>
      </c>
      <c r="D21" t="str">
        <f>LEFT(E21,4)</f>
        <v>X912</v>
      </c>
      <c r="E21" s="239" t="str">
        <f>A21&amp;" - "&amp;H21&amp;" - "&amp;"$"&amp;B21&amp;" each"</f>
        <v>X912 - LED Area Lighting Replacement Lamps, Types B&amp;C - Low, Mid - $60 each</v>
      </c>
      <c r="G21" t="str">
        <f t="shared" si="7"/>
        <v>X912</v>
      </c>
      <c r="H21" t="s">
        <v>472</v>
      </c>
      <c r="I21" t="str">
        <f t="shared" si="8"/>
        <v>LED Area Lighting Replacement Lamps, Types B&amp;C - Low, Mid - X912</v>
      </c>
      <c r="O21" s="482" t="s">
        <v>453</v>
      </c>
      <c r="P21" s="482"/>
      <c r="R21" s="352">
        <f t="shared" si="2"/>
        <v>50</v>
      </c>
      <c r="S21" s="223" t="str">
        <f t="shared" si="5"/>
        <v>X922</v>
      </c>
      <c r="T21" s="233">
        <v>7.8E-2</v>
      </c>
      <c r="U21">
        <f t="shared" si="3"/>
        <v>42.893577397102433</v>
      </c>
      <c r="V21" s="110" t="str">
        <f t="shared" si="6"/>
        <v>X922</v>
      </c>
      <c r="W21" s="111">
        <v>0</v>
      </c>
      <c r="X21" s="111">
        <v>1</v>
      </c>
      <c r="Y21" s="111">
        <v>1</v>
      </c>
      <c r="Z21" s="112">
        <v>0.08</v>
      </c>
      <c r="AA21" s="112">
        <v>0</v>
      </c>
      <c r="AB21" s="113">
        <v>8.5000000000000006E-2</v>
      </c>
      <c r="AC21" s="113">
        <v>0.06</v>
      </c>
    </row>
    <row r="22" spans="1:29" x14ac:dyDescent="0.35">
      <c r="A22" s="71" t="s">
        <v>280</v>
      </c>
      <c r="B22" s="211">
        <v>130</v>
      </c>
      <c r="G22" t="str">
        <f t="shared" si="7"/>
        <v>X913</v>
      </c>
      <c r="H22" t="s">
        <v>473</v>
      </c>
      <c r="I22" t="str">
        <f t="shared" si="8"/>
        <v>LED Area Lighting Replacement Lamps, Types B&amp;C - High, Very High  - X913</v>
      </c>
      <c r="O22" s="483">
        <v>1.3409629999999999</v>
      </c>
      <c r="P22" s="484"/>
      <c r="R22" s="352">
        <f t="shared" si="2"/>
        <v>100</v>
      </c>
      <c r="S22" s="223" t="str">
        <f t="shared" si="5"/>
        <v>X923</v>
      </c>
      <c r="T22" s="233">
        <v>0.23</v>
      </c>
      <c r="U22">
        <f t="shared" si="3"/>
        <v>29.093035104121643</v>
      </c>
      <c r="V22" s="110" t="str">
        <f t="shared" si="6"/>
        <v>X923</v>
      </c>
      <c r="W22" s="111">
        <v>0</v>
      </c>
      <c r="X22" s="111">
        <v>1</v>
      </c>
      <c r="Y22" s="111">
        <v>1</v>
      </c>
      <c r="Z22" s="112">
        <v>0.08</v>
      </c>
      <c r="AA22" s="112">
        <v>0</v>
      </c>
      <c r="AB22" s="113">
        <v>8.5000000000000006E-2</v>
      </c>
      <c r="AC22" s="113">
        <v>0.06</v>
      </c>
    </row>
    <row r="23" spans="1:29" x14ac:dyDescent="0.35">
      <c r="A23" s="71" t="s">
        <v>281</v>
      </c>
      <c r="B23" s="211">
        <v>80</v>
      </c>
      <c r="D23" t="str">
        <f>LEFT(E23,4)</f>
        <v>X913</v>
      </c>
      <c r="E23" s="239" t="str">
        <f>A22&amp;" - "&amp;H22&amp;" - "&amp;"$"&amp;B22&amp;" each"</f>
        <v>X913 - LED Area Lighting Replacement Lamps, Types B&amp;C - High, Very High  - $130 each</v>
      </c>
      <c r="G23" t="str">
        <f t="shared" si="7"/>
        <v>X914</v>
      </c>
      <c r="H23" t="s">
        <v>474</v>
      </c>
      <c r="I23" t="str">
        <f t="shared" si="8"/>
        <v>LED Area Lighting Retrofit Kits - Low, Mid  - X914</v>
      </c>
      <c r="O23" s="253"/>
      <c r="R23" s="352">
        <f t="shared" si="2"/>
        <v>80</v>
      </c>
      <c r="S23" s="223" t="str">
        <f t="shared" si="5"/>
        <v>X924</v>
      </c>
      <c r="T23" s="233">
        <v>0.1</v>
      </c>
      <c r="U23">
        <f t="shared" si="3"/>
        <v>53.53118459158383</v>
      </c>
      <c r="V23" s="110" t="str">
        <f t="shared" si="6"/>
        <v>X924</v>
      </c>
      <c r="W23" s="111">
        <v>0</v>
      </c>
      <c r="X23" s="111">
        <v>1</v>
      </c>
      <c r="Y23" s="111">
        <v>1</v>
      </c>
      <c r="Z23" s="112">
        <v>0.08</v>
      </c>
      <c r="AA23" s="112">
        <v>0</v>
      </c>
      <c r="AB23" s="113">
        <v>8.5000000000000006E-2</v>
      </c>
      <c r="AC23" s="113">
        <v>0.06</v>
      </c>
    </row>
    <row r="24" spans="1:29" x14ac:dyDescent="0.35">
      <c r="A24" s="71" t="s">
        <v>282</v>
      </c>
      <c r="B24" s="211">
        <v>80</v>
      </c>
      <c r="G24" t="str">
        <f t="shared" si="7"/>
        <v>X914-P</v>
      </c>
      <c r="H24" t="s">
        <v>474</v>
      </c>
      <c r="I24" t="str">
        <f t="shared" si="8"/>
        <v>LED Area Lighting Retrofit Kits - Low, Mid  - X914-P</v>
      </c>
      <c r="O24" s="481" t="s">
        <v>454</v>
      </c>
      <c r="P24" s="481"/>
      <c r="Q24" s="2"/>
      <c r="R24" s="352">
        <f t="shared" si="2"/>
        <v>80</v>
      </c>
      <c r="S24" s="223" t="str">
        <f t="shared" si="5"/>
        <v>X924-P</v>
      </c>
      <c r="T24" s="232">
        <v>0.1</v>
      </c>
      <c r="U24">
        <f t="shared" si="3"/>
        <v>53.53118459158383</v>
      </c>
      <c r="V24" s="110" t="str">
        <f t="shared" si="6"/>
        <v>X924-P</v>
      </c>
      <c r="W24" s="111">
        <v>0</v>
      </c>
      <c r="X24" s="111">
        <v>1</v>
      </c>
      <c r="Y24" s="111">
        <v>1</v>
      </c>
      <c r="Z24" s="112">
        <v>0.08</v>
      </c>
      <c r="AA24" s="112">
        <v>0</v>
      </c>
      <c r="AB24" s="113">
        <v>8.5000000000000006E-2</v>
      </c>
      <c r="AC24" s="113">
        <v>0.06</v>
      </c>
    </row>
    <row r="25" spans="1:29" x14ac:dyDescent="0.35">
      <c r="A25" s="71" t="s">
        <v>283</v>
      </c>
      <c r="B25" s="211">
        <v>170</v>
      </c>
      <c r="D25" t="str">
        <f>LEFT(E25,4)</f>
        <v>X914</v>
      </c>
      <c r="E25" t="str">
        <f>A23&amp;" &amp; "&amp;A24&amp;" - "&amp;H23&amp;" - "&amp;"$"&amp;B23&amp;" each"</f>
        <v>X914 &amp; X914-P - LED Area Lighting Retrofit Kits - Low, Mid  - $80 each</v>
      </c>
      <c r="G25" t="str">
        <f t="shared" si="7"/>
        <v>X915</v>
      </c>
      <c r="H25" t="s">
        <v>475</v>
      </c>
      <c r="I25" t="str">
        <f t="shared" si="8"/>
        <v>LED Area Lighting Retrofit Kits - High, Very High - X915</v>
      </c>
      <c r="O25" s="482" t="s">
        <v>455</v>
      </c>
      <c r="P25" s="482"/>
      <c r="Q25" s="2"/>
      <c r="R25" s="352">
        <f t="shared" si="2"/>
        <v>170</v>
      </c>
      <c r="S25" s="223" t="str">
        <f t="shared" si="5"/>
        <v>X925</v>
      </c>
      <c r="T25" s="233">
        <v>0.20599999999999999</v>
      </c>
      <c r="U25">
        <f t="shared" si="3"/>
        <v>55.220275367531862</v>
      </c>
      <c r="V25" s="110" t="str">
        <f t="shared" si="6"/>
        <v>X925</v>
      </c>
      <c r="W25" s="111">
        <v>0</v>
      </c>
      <c r="X25" s="111">
        <v>1</v>
      </c>
      <c r="Y25" s="111">
        <v>1</v>
      </c>
      <c r="Z25" s="112">
        <v>0.08</v>
      </c>
      <c r="AA25" s="112">
        <v>0</v>
      </c>
      <c r="AB25" s="113">
        <v>8.5000000000000006E-2</v>
      </c>
      <c r="AC25" s="113">
        <v>0.06</v>
      </c>
    </row>
    <row r="26" spans="1:29" x14ac:dyDescent="0.35">
      <c r="A26" s="71" t="s">
        <v>284</v>
      </c>
      <c r="B26" s="211">
        <v>170</v>
      </c>
      <c r="G26" t="str">
        <f t="shared" si="7"/>
        <v>X915-P</v>
      </c>
      <c r="H26" t="s">
        <v>476</v>
      </c>
      <c r="I26" t="str">
        <f t="shared" si="8"/>
        <v>LED Area Lighting Retrofit Kits - High, Very High  - X915-P</v>
      </c>
      <c r="O26" s="485">
        <v>3.4129999999999998E-3</v>
      </c>
      <c r="P26" s="486"/>
      <c r="Q26" s="2"/>
      <c r="R26" s="352">
        <f t="shared" si="2"/>
        <v>170</v>
      </c>
      <c r="S26" s="223" t="str">
        <f t="shared" si="5"/>
        <v>X925-P</v>
      </c>
      <c r="T26" s="232">
        <v>0.20599999999999999</v>
      </c>
      <c r="U26">
        <f t="shared" si="3"/>
        <v>55.220275367531862</v>
      </c>
      <c r="V26" s="110" t="str">
        <f t="shared" si="6"/>
        <v>X925-P</v>
      </c>
      <c r="W26" s="111">
        <v>0</v>
      </c>
      <c r="X26" s="111">
        <v>1</v>
      </c>
      <c r="Y26" s="111">
        <v>1</v>
      </c>
      <c r="Z26" s="112">
        <v>0.08</v>
      </c>
      <c r="AA26" s="112">
        <v>0</v>
      </c>
      <c r="AB26" s="113">
        <v>8.5000000000000006E-2</v>
      </c>
      <c r="AC26" s="113">
        <v>0.06</v>
      </c>
    </row>
    <row r="27" spans="1:29" x14ac:dyDescent="0.35">
      <c r="A27" s="71" t="s">
        <v>255</v>
      </c>
      <c r="B27" s="211">
        <v>60</v>
      </c>
      <c r="D27" t="str">
        <f>LEFT(E27,4)</f>
        <v>X915</v>
      </c>
      <c r="E27" t="str">
        <f>A25&amp;" &amp; "&amp;A26&amp;" - "&amp;H25&amp;" - "&amp;"$"&amp;B25&amp;" each"</f>
        <v>X915 &amp; X915-P - LED Area Lighting Retrofit Kits - High, Very High - $170 each</v>
      </c>
      <c r="G27" t="str">
        <f t="shared" si="7"/>
        <v>X920</v>
      </c>
      <c r="H27" t="s">
        <v>477</v>
      </c>
      <c r="I27" t="str">
        <f t="shared" si="8"/>
        <v>LED Wall Mounted Full-Cutoff, Fixtures - Low, Mid  - X920</v>
      </c>
      <c r="Q27" s="2"/>
      <c r="R27" s="352">
        <f t="shared" si="2"/>
        <v>90</v>
      </c>
      <c r="S27" s="223" t="str">
        <f t="shared" si="5"/>
        <v>X930</v>
      </c>
      <c r="T27" s="233">
        <v>0.11</v>
      </c>
      <c r="U27">
        <f t="shared" si="3"/>
        <v>54.747802423210729</v>
      </c>
      <c r="V27" s="110" t="str">
        <f t="shared" si="6"/>
        <v>X930</v>
      </c>
      <c r="W27" s="111">
        <v>0</v>
      </c>
      <c r="X27" s="111">
        <v>1</v>
      </c>
      <c r="Y27" s="111">
        <v>1</v>
      </c>
      <c r="Z27" s="112">
        <v>0.08</v>
      </c>
      <c r="AA27" s="112">
        <v>0</v>
      </c>
      <c r="AB27" s="113">
        <v>8.5000000000000006E-2</v>
      </c>
      <c r="AC27" s="113">
        <v>0.06</v>
      </c>
    </row>
    <row r="28" spans="1:29" x14ac:dyDescent="0.35">
      <c r="A28" s="71" t="s">
        <v>256</v>
      </c>
      <c r="B28" s="211">
        <v>60</v>
      </c>
      <c r="G28" t="str">
        <f t="shared" si="7"/>
        <v>X920-P</v>
      </c>
      <c r="H28" t="s">
        <v>477</v>
      </c>
      <c r="I28" t="str">
        <f t="shared" si="8"/>
        <v>LED Wall Mounted Full-Cutoff, Fixtures - Low, Mid  - X920-P</v>
      </c>
      <c r="Q28" s="2"/>
      <c r="R28" s="352">
        <f t="shared" si="2"/>
        <v>90</v>
      </c>
      <c r="S28" s="223" t="str">
        <f t="shared" si="5"/>
        <v>X930-P</v>
      </c>
      <c r="T28" s="232">
        <v>0.11</v>
      </c>
      <c r="U28">
        <f t="shared" si="3"/>
        <v>54.747802423210729</v>
      </c>
      <c r="V28" s="110" t="str">
        <f t="shared" si="6"/>
        <v>X930-P</v>
      </c>
      <c r="W28" s="111">
        <v>0</v>
      </c>
      <c r="X28" s="111">
        <v>1</v>
      </c>
      <c r="Y28" s="111">
        <v>1</v>
      </c>
      <c r="Z28" s="112">
        <v>0.08</v>
      </c>
      <c r="AA28" s="112">
        <v>0</v>
      </c>
      <c r="AB28" s="113">
        <v>8.5000000000000006E-2</v>
      </c>
      <c r="AC28" s="113">
        <v>0.06</v>
      </c>
    </row>
    <row r="29" spans="1:29" x14ac:dyDescent="0.35">
      <c r="A29" s="71" t="s">
        <v>257</v>
      </c>
      <c r="B29" s="211">
        <v>160</v>
      </c>
      <c r="D29" t="str">
        <f>LEFT(E29,4)</f>
        <v>X920</v>
      </c>
      <c r="E29" t="str">
        <f>A27&amp;" &amp; "&amp;A28&amp;" - "&amp;H27&amp;" - "&amp;"$"&amp;B27&amp;" each"</f>
        <v>X920 &amp; X920-P - LED Wall Mounted Full-Cutoff, Fixtures - Low, Mid  - $60 each</v>
      </c>
      <c r="G29" t="str">
        <f t="shared" si="7"/>
        <v>X921</v>
      </c>
      <c r="H29" t="s">
        <v>478</v>
      </c>
      <c r="I29" t="str">
        <f t="shared" si="8"/>
        <v>LED Wall Mounted Full-Cutoff, Fixtures - High, Very High - X921</v>
      </c>
      <c r="Q29" s="2"/>
      <c r="R29" s="352">
        <f t="shared" si="2"/>
        <v>180</v>
      </c>
      <c r="S29" s="361" t="str">
        <f t="shared" si="5"/>
        <v>X931</v>
      </c>
      <c r="T29" s="233">
        <v>0.29599999999999999</v>
      </c>
      <c r="U29">
        <f t="shared" si="3"/>
        <v>40.690934233467431</v>
      </c>
      <c r="V29" s="110" t="str">
        <f t="shared" si="6"/>
        <v>X931</v>
      </c>
      <c r="W29" s="111">
        <v>0</v>
      </c>
      <c r="X29" s="111">
        <v>1</v>
      </c>
      <c r="Y29" s="111">
        <v>1</v>
      </c>
      <c r="Z29" s="112">
        <v>0.08</v>
      </c>
      <c r="AA29" s="112">
        <v>0</v>
      </c>
      <c r="AB29" s="113">
        <v>8.5000000000000006E-2</v>
      </c>
      <c r="AC29" s="113">
        <v>0.06</v>
      </c>
    </row>
    <row r="30" spans="1:29" x14ac:dyDescent="0.35">
      <c r="A30" s="71" t="s">
        <v>258</v>
      </c>
      <c r="B30" s="211">
        <v>160</v>
      </c>
      <c r="G30" t="str">
        <f t="shared" si="7"/>
        <v>X921-P</v>
      </c>
      <c r="H30" t="s">
        <v>478</v>
      </c>
      <c r="I30" t="str">
        <f t="shared" si="8"/>
        <v>LED Wall Mounted Full-Cutoff, Fixtures - High, Very High - X921-P</v>
      </c>
      <c r="Q30" s="2"/>
      <c r="R30" s="352">
        <f t="shared" si="2"/>
        <v>180</v>
      </c>
      <c r="S30" s="361" t="str">
        <f t="shared" si="5"/>
        <v>X931-P</v>
      </c>
      <c r="T30" s="232">
        <v>0.29599999999999999</v>
      </c>
      <c r="U30">
        <f t="shared" si="3"/>
        <v>40.690934233467431</v>
      </c>
      <c r="V30" s="110" t="str">
        <f t="shared" si="6"/>
        <v>X931-P</v>
      </c>
      <c r="W30" s="111">
        <v>0</v>
      </c>
      <c r="X30" s="111">
        <v>1</v>
      </c>
      <c r="Y30" s="111">
        <v>1</v>
      </c>
      <c r="Z30" s="112">
        <v>0.08</v>
      </c>
      <c r="AA30" s="112">
        <v>0</v>
      </c>
      <c r="AB30" s="113">
        <v>8.5000000000000006E-2</v>
      </c>
      <c r="AC30" s="113">
        <v>0.06</v>
      </c>
    </row>
    <row r="31" spans="1:29" x14ac:dyDescent="0.35">
      <c r="A31" s="71" t="s">
        <v>261</v>
      </c>
      <c r="B31" s="211">
        <v>50</v>
      </c>
      <c r="D31" t="str">
        <f>LEFT(E31,4)</f>
        <v>X921</v>
      </c>
      <c r="E31" t="str">
        <f>A29&amp;" &amp; "&amp;A30&amp;" - "&amp;H29&amp;" - "&amp;"$"&amp;B29&amp;" each"</f>
        <v>X921 &amp; X921-P - LED Wall Mounted Full-Cutoff, Fixtures - High, Very High - $160 each</v>
      </c>
      <c r="G31" t="str">
        <f t="shared" si="7"/>
        <v>X922</v>
      </c>
      <c r="H31" t="s">
        <v>479</v>
      </c>
      <c r="I31" t="str">
        <f t="shared" si="8"/>
        <v>LED Wall Mounted Full-Cutoff, Replacement Lamps - Low, Mid  - X922</v>
      </c>
      <c r="O31" s="59" t="s">
        <v>223</v>
      </c>
      <c r="Q31" s="2"/>
      <c r="R31" s="352">
        <f t="shared" si="2"/>
        <v>60</v>
      </c>
      <c r="S31" s="223" t="str">
        <f t="shared" si="5"/>
        <v>X932</v>
      </c>
      <c r="T31" s="233">
        <v>0.104</v>
      </c>
      <c r="U31">
        <f t="shared" si="3"/>
        <v>38.604219657392186</v>
      </c>
      <c r="V31" s="110" t="str">
        <f t="shared" si="6"/>
        <v>X932</v>
      </c>
      <c r="W31" s="111">
        <v>0</v>
      </c>
      <c r="X31" s="111">
        <v>1</v>
      </c>
      <c r="Y31" s="111">
        <v>1</v>
      </c>
      <c r="Z31" s="112">
        <v>0.08</v>
      </c>
      <c r="AA31" s="112">
        <v>0</v>
      </c>
      <c r="AB31" s="113">
        <v>8.5000000000000006E-2</v>
      </c>
      <c r="AC31" s="113">
        <v>0.06</v>
      </c>
    </row>
    <row r="32" spans="1:29" x14ac:dyDescent="0.35">
      <c r="A32" s="71" t="s">
        <v>262</v>
      </c>
      <c r="B32" s="211">
        <v>100</v>
      </c>
      <c r="G32" t="str">
        <f t="shared" si="7"/>
        <v>X923</v>
      </c>
      <c r="H32" t="s">
        <v>480</v>
      </c>
      <c r="I32" t="str">
        <f t="shared" si="8"/>
        <v>LED Wall Mounted Full-Cutoff, Replacement Lamps - High, Very High  - X923</v>
      </c>
      <c r="O32" s="158">
        <v>0.32</v>
      </c>
      <c r="Q32" s="2"/>
      <c r="R32" s="352">
        <f t="shared" si="2"/>
        <v>130</v>
      </c>
      <c r="S32" s="223" t="str">
        <f t="shared" si="5"/>
        <v>X933</v>
      </c>
      <c r="T32" s="233">
        <v>0.21</v>
      </c>
      <c r="U32">
        <f t="shared" si="3"/>
        <v>41.422940457773201</v>
      </c>
      <c r="V32" s="110" t="str">
        <f t="shared" si="6"/>
        <v>X933</v>
      </c>
      <c r="W32" s="111">
        <v>0</v>
      </c>
      <c r="X32" s="111">
        <v>1</v>
      </c>
      <c r="Y32" s="111">
        <v>1</v>
      </c>
      <c r="Z32" s="112">
        <v>0.08</v>
      </c>
      <c r="AA32" s="112">
        <v>0</v>
      </c>
      <c r="AB32" s="113">
        <v>8.5000000000000006E-2</v>
      </c>
      <c r="AC32" s="113">
        <v>0.06</v>
      </c>
    </row>
    <row r="33" spans="1:29" x14ac:dyDescent="0.35">
      <c r="A33" s="71" t="s">
        <v>263</v>
      </c>
      <c r="B33" s="211">
        <v>80</v>
      </c>
      <c r="D33" t="str">
        <f>LEFT(E33,4)</f>
        <v>X922</v>
      </c>
      <c r="E33" s="239" t="str">
        <f>A31&amp;" - "&amp;H31&amp;" - "&amp;"$"&amp;B31&amp;" each"</f>
        <v>X922 - LED Wall Mounted Full-Cutoff, Replacement Lamps - Low, Mid  - $50 each</v>
      </c>
      <c r="G33" t="str">
        <f t="shared" si="7"/>
        <v>X924</v>
      </c>
      <c r="H33" t="s">
        <v>481</v>
      </c>
      <c r="I33" t="str">
        <f t="shared" si="8"/>
        <v>LED Wall Mounted Full-Cutoff, Retrofit Kits - Low, Mid  - X924</v>
      </c>
      <c r="Q33" s="2"/>
      <c r="R33" s="352">
        <f t="shared" si="2"/>
        <v>80</v>
      </c>
      <c r="S33" s="223" t="str">
        <f t="shared" si="5"/>
        <v>X934</v>
      </c>
      <c r="T33" s="233">
        <v>0.09</v>
      </c>
      <c r="U33">
        <f t="shared" si="3"/>
        <v>59.479093990648693</v>
      </c>
      <c r="V33" s="110" t="str">
        <f t="shared" si="6"/>
        <v>X934</v>
      </c>
      <c r="W33" s="111">
        <v>0</v>
      </c>
      <c r="X33" s="111">
        <v>1</v>
      </c>
      <c r="Y33" s="111">
        <v>1</v>
      </c>
      <c r="Z33" s="112">
        <v>0.08</v>
      </c>
      <c r="AA33" s="112">
        <v>0</v>
      </c>
      <c r="AB33" s="113">
        <v>8.5000000000000006E-2</v>
      </c>
      <c r="AC33" s="113">
        <v>0.06</v>
      </c>
    </row>
    <row r="34" spans="1:29" x14ac:dyDescent="0.35">
      <c r="A34" s="71" t="s">
        <v>264</v>
      </c>
      <c r="B34" s="211">
        <v>80</v>
      </c>
      <c r="G34" t="str">
        <f t="shared" si="7"/>
        <v>X924-P</v>
      </c>
      <c r="H34" t="s">
        <v>481</v>
      </c>
      <c r="I34" t="str">
        <f t="shared" si="8"/>
        <v>LED Wall Mounted Full-Cutoff, Retrofit Kits - Low, Mid  - X924-P</v>
      </c>
      <c r="O34" s="59" t="s">
        <v>233</v>
      </c>
      <c r="Q34" s="2"/>
      <c r="R34" s="352">
        <f t="shared" si="2"/>
        <v>80</v>
      </c>
      <c r="S34" s="223" t="str">
        <f t="shared" si="5"/>
        <v>X934-P</v>
      </c>
      <c r="T34" s="232">
        <v>0.09</v>
      </c>
      <c r="U34">
        <f t="shared" si="3"/>
        <v>59.479093990648693</v>
      </c>
      <c r="V34" s="110" t="str">
        <f t="shared" si="6"/>
        <v>X934-P</v>
      </c>
      <c r="W34" s="111">
        <v>0</v>
      </c>
      <c r="X34" s="111">
        <v>1</v>
      </c>
      <c r="Y34" s="111">
        <v>1</v>
      </c>
      <c r="Z34" s="112">
        <v>0.08</v>
      </c>
      <c r="AA34" s="112">
        <v>0</v>
      </c>
      <c r="AB34" s="113">
        <v>8.5000000000000006E-2</v>
      </c>
      <c r="AC34" s="113">
        <v>0.06</v>
      </c>
    </row>
    <row r="35" spans="1:29" x14ac:dyDescent="0.35">
      <c r="A35" s="71" t="s">
        <v>265</v>
      </c>
      <c r="B35" s="211">
        <v>170</v>
      </c>
      <c r="D35" t="str">
        <f>LEFT(E35,4)</f>
        <v>X923</v>
      </c>
      <c r="E35" s="239" t="str">
        <f>A32&amp;" - "&amp;H32&amp;" - "&amp;"$"&amp;B32&amp;" each"</f>
        <v>X923 - LED Wall Mounted Full-Cutoff, Replacement Lamps - High, Very High  - $100 each</v>
      </c>
      <c r="G35" t="str">
        <f t="shared" si="7"/>
        <v>X925</v>
      </c>
      <c r="H35" t="s">
        <v>482</v>
      </c>
      <c r="I35" t="str">
        <f t="shared" si="8"/>
        <v>LED Wall Mounted Full-Cutoff, Retrofit Kits - High, Very High - X925</v>
      </c>
      <c r="O35" s="166">
        <v>30</v>
      </c>
      <c r="Q35" s="2"/>
      <c r="R35" s="352">
        <f t="shared" si="2"/>
        <v>170</v>
      </c>
      <c r="S35" s="223" t="str">
        <f t="shared" si="5"/>
        <v>X935</v>
      </c>
      <c r="T35" s="233">
        <v>0.22</v>
      </c>
      <c r="U35">
        <f t="shared" si="3"/>
        <v>51.706257844143465</v>
      </c>
      <c r="V35" s="110" t="str">
        <f t="shared" si="6"/>
        <v>X935</v>
      </c>
      <c r="W35" s="111">
        <v>0</v>
      </c>
      <c r="X35" s="111">
        <v>1</v>
      </c>
      <c r="Y35" s="111">
        <v>1</v>
      </c>
      <c r="Z35" s="112">
        <v>0.08</v>
      </c>
      <c r="AA35" s="112">
        <v>0</v>
      </c>
      <c r="AB35" s="113">
        <v>8.5000000000000006E-2</v>
      </c>
      <c r="AC35" s="113">
        <v>0.06</v>
      </c>
    </row>
    <row r="36" spans="1:29" x14ac:dyDescent="0.35">
      <c r="A36" s="71" t="s">
        <v>266</v>
      </c>
      <c r="B36" s="211">
        <v>170</v>
      </c>
      <c r="G36" t="str">
        <f t="shared" si="7"/>
        <v>X925-P</v>
      </c>
      <c r="H36" t="s">
        <v>482</v>
      </c>
      <c r="I36" t="str">
        <f t="shared" si="8"/>
        <v>LED Wall Mounted Full-Cutoff, Retrofit Kits - High, Very High - X925-P</v>
      </c>
      <c r="O36" s="88">
        <v>60</v>
      </c>
      <c r="Q36" s="2"/>
      <c r="R36" s="352">
        <f t="shared" si="2"/>
        <v>170</v>
      </c>
      <c r="S36" s="223" t="str">
        <f t="shared" si="5"/>
        <v>X935-P</v>
      </c>
      <c r="T36" s="232">
        <v>0.22</v>
      </c>
      <c r="U36">
        <f t="shared" si="3"/>
        <v>51.706257844143465</v>
      </c>
      <c r="V36" s="110" t="str">
        <f t="shared" si="6"/>
        <v>X935-P</v>
      </c>
      <c r="W36" s="111">
        <v>0</v>
      </c>
      <c r="X36" s="111">
        <v>1</v>
      </c>
      <c r="Y36" s="111">
        <v>1</v>
      </c>
      <c r="Z36" s="112">
        <v>0.08</v>
      </c>
      <c r="AA36" s="112">
        <v>0</v>
      </c>
      <c r="AB36" s="113">
        <v>8.5000000000000006E-2</v>
      </c>
      <c r="AC36" s="113">
        <v>0.06</v>
      </c>
    </row>
    <row r="37" spans="1:29" x14ac:dyDescent="0.35">
      <c r="A37" s="71" t="s">
        <v>259</v>
      </c>
      <c r="B37" s="211">
        <v>90</v>
      </c>
      <c r="D37" t="str">
        <f>LEFT(E37,4)</f>
        <v>X924</v>
      </c>
      <c r="E37" t="str">
        <f>A33&amp;" &amp; "&amp;A34&amp;" - "&amp;H33&amp;" - "&amp;"$"&amp;B33&amp;" each"</f>
        <v>X924 &amp; X924-P - LED Wall Mounted Full-Cutoff, Retrofit Kits - Low, Mid  - $80 each</v>
      </c>
      <c r="G37" t="str">
        <f t="shared" si="7"/>
        <v>X930</v>
      </c>
      <c r="H37" t="s">
        <v>483</v>
      </c>
      <c r="I37" t="str">
        <f t="shared" si="8"/>
        <v>LED Decorative Fixtures - Low, Mid - X930</v>
      </c>
      <c r="O37" s="89">
        <v>90</v>
      </c>
      <c r="Q37" s="2"/>
      <c r="R37" s="352">
        <f t="shared" si="2"/>
        <v>5</v>
      </c>
      <c r="S37" s="223" t="str">
        <f>A47</f>
        <v>X940</v>
      </c>
      <c r="T37" s="232">
        <v>1.2E-2</v>
      </c>
      <c r="U37">
        <f t="shared" si="3"/>
        <v>27.880825308116577</v>
      </c>
      <c r="V37" s="110" t="s">
        <v>524</v>
      </c>
      <c r="W37" s="111">
        <v>0</v>
      </c>
      <c r="X37" s="111">
        <v>1</v>
      </c>
      <c r="Y37" s="111">
        <v>1</v>
      </c>
      <c r="Z37" s="112">
        <v>0.08</v>
      </c>
      <c r="AA37" s="112">
        <v>0</v>
      </c>
      <c r="AB37" s="113">
        <v>8.5000000000000006E-2</v>
      </c>
      <c r="AC37" s="113">
        <v>0.06</v>
      </c>
    </row>
    <row r="38" spans="1:29" x14ac:dyDescent="0.35">
      <c r="A38" s="71" t="s">
        <v>260</v>
      </c>
      <c r="B38" s="211">
        <v>90</v>
      </c>
      <c r="G38" t="str">
        <f t="shared" si="7"/>
        <v>X930-P</v>
      </c>
      <c r="H38" t="s">
        <v>483</v>
      </c>
      <c r="I38" t="str">
        <f t="shared" si="8"/>
        <v>LED Decorative Fixtures - Low, Mid - X930-P</v>
      </c>
      <c r="M38" t="s">
        <v>205</v>
      </c>
      <c r="Q38" s="2"/>
      <c r="R38" s="352">
        <f t="shared" si="2"/>
        <v>35</v>
      </c>
      <c r="S38" s="361" t="str">
        <f>A48</f>
        <v>X945</v>
      </c>
      <c r="T38" s="359">
        <v>0.06</v>
      </c>
      <c r="U38" s="360">
        <f t="shared" si="3"/>
        <v>39.033155431363205</v>
      </c>
      <c r="V38" s="110" t="s">
        <v>525</v>
      </c>
      <c r="W38" s="111">
        <v>0</v>
      </c>
      <c r="X38" s="111">
        <v>1</v>
      </c>
      <c r="Y38" s="111">
        <v>1</v>
      </c>
      <c r="Z38" s="112">
        <v>0.08</v>
      </c>
      <c r="AA38" s="112">
        <v>0</v>
      </c>
      <c r="AB38" s="113">
        <v>8.5000000000000006E-2</v>
      </c>
      <c r="AC38" s="113">
        <v>0.06</v>
      </c>
    </row>
    <row r="39" spans="1:29" x14ac:dyDescent="0.35">
      <c r="A39" s="71" t="s">
        <v>267</v>
      </c>
      <c r="B39" s="211">
        <v>180</v>
      </c>
      <c r="D39" t="str">
        <f>LEFT(E39,4)</f>
        <v>X925</v>
      </c>
      <c r="E39" t="str">
        <f>A35&amp;" &amp; "&amp;A36&amp;" - "&amp;H35&amp;" - "&amp;"$"&amp;B35&amp;" each"</f>
        <v>X925 &amp; X925-P - LED Wall Mounted Full-Cutoff, Retrofit Kits - High, Very High - $170 each</v>
      </c>
      <c r="G39" t="str">
        <f t="shared" si="7"/>
        <v>X931</v>
      </c>
      <c r="H39" t="s">
        <v>484</v>
      </c>
      <c r="I39" t="str">
        <f t="shared" si="8"/>
        <v>LED Decorative Fixtures - High, Very High  - X931</v>
      </c>
      <c r="Q39" s="2"/>
      <c r="R39" s="352">
        <f t="shared" si="2"/>
        <v>35</v>
      </c>
      <c r="S39" s="361" t="str">
        <f>A49</f>
        <v>X950</v>
      </c>
      <c r="T39" s="232">
        <v>3.2000000000000001E-2</v>
      </c>
      <c r="U39">
        <f t="shared" si="3"/>
        <v>73.187166433806013</v>
      </c>
      <c r="V39" s="110" t="s">
        <v>645</v>
      </c>
      <c r="W39" s="111">
        <v>0</v>
      </c>
      <c r="X39" s="111">
        <v>1</v>
      </c>
      <c r="Y39" s="111">
        <v>1</v>
      </c>
      <c r="Z39" s="112">
        <v>0.08</v>
      </c>
      <c r="AA39" s="112">
        <v>0</v>
      </c>
      <c r="AB39" s="113">
        <v>8.5000000000000006E-2</v>
      </c>
      <c r="AC39" s="113">
        <v>0.06</v>
      </c>
    </row>
    <row r="40" spans="1:29" x14ac:dyDescent="0.35">
      <c r="A40" s="71" t="s">
        <v>268</v>
      </c>
      <c r="B40" s="211">
        <v>180</v>
      </c>
      <c r="G40" t="str">
        <f t="shared" si="7"/>
        <v>X931-P</v>
      </c>
      <c r="H40" t="s">
        <v>485</v>
      </c>
      <c r="I40" t="str">
        <f t="shared" si="8"/>
        <v>LED Decorative Fixtures - High, Very High - X931-P</v>
      </c>
      <c r="Q40" s="2"/>
      <c r="R40" s="352">
        <f t="shared" si="2"/>
        <v>40</v>
      </c>
      <c r="S40" s="362" t="str">
        <f>A50</f>
        <v>X955</v>
      </c>
      <c r="T40" s="234">
        <v>3.5000000000000003E-2</v>
      </c>
      <c r="U40">
        <f t="shared" si="3"/>
        <v>76.473120845119738</v>
      </c>
      <c r="V40" s="114" t="s">
        <v>646</v>
      </c>
      <c r="W40" s="115">
        <v>0</v>
      </c>
      <c r="X40" s="115">
        <v>1</v>
      </c>
      <c r="Y40" s="115">
        <v>1</v>
      </c>
      <c r="Z40" s="116">
        <v>0.08</v>
      </c>
      <c r="AA40" s="116">
        <v>0</v>
      </c>
      <c r="AB40" s="337">
        <v>8.5000000000000006E-2</v>
      </c>
      <c r="AC40" s="337">
        <v>0.06</v>
      </c>
    </row>
    <row r="41" spans="1:29" x14ac:dyDescent="0.35">
      <c r="A41" s="71" t="s">
        <v>269</v>
      </c>
      <c r="B41" s="211">
        <v>60</v>
      </c>
      <c r="D41" t="str">
        <f>LEFT(E41,4)</f>
        <v>X930</v>
      </c>
      <c r="E41" t="str">
        <f>A37&amp;" &amp; "&amp;A38&amp;" - "&amp;H37&amp;" - "&amp;"$"&amp;B37&amp;" each"</f>
        <v>X930 &amp; X930-P - LED Decorative Fixtures - Low, Mid - $90 each</v>
      </c>
      <c r="G41" t="str">
        <f t="shared" si="7"/>
        <v>X932</v>
      </c>
      <c r="H41" t="s">
        <v>486</v>
      </c>
      <c r="I41" t="str">
        <f t="shared" si="8"/>
        <v>LED Decorative Replacement Lamps - Low, Mid  - X932</v>
      </c>
      <c r="O41" s="59" t="s">
        <v>588</v>
      </c>
      <c r="Q41" s="2"/>
    </row>
    <row r="42" spans="1:29" x14ac:dyDescent="0.35">
      <c r="A42" s="71" t="s">
        <v>270</v>
      </c>
      <c r="B42" s="211">
        <v>130</v>
      </c>
      <c r="G42" t="str">
        <f t="shared" si="7"/>
        <v>X933</v>
      </c>
      <c r="H42" t="s">
        <v>487</v>
      </c>
      <c r="I42" t="str">
        <f t="shared" si="8"/>
        <v>LED Decorative Replacement Lamps - High, Very High - X933</v>
      </c>
      <c r="O42" s="88" t="s">
        <v>609</v>
      </c>
      <c r="Q42" s="2"/>
    </row>
    <row r="43" spans="1:29" x14ac:dyDescent="0.35">
      <c r="A43" s="71" t="s">
        <v>271</v>
      </c>
      <c r="B43" s="211">
        <v>80</v>
      </c>
      <c r="D43" t="str">
        <f>LEFT(E43,4)</f>
        <v>X931</v>
      </c>
      <c r="E43" t="str">
        <f>A39&amp;" &amp; "&amp;A40&amp;" - "&amp;H39&amp;" - "&amp;"$"&amp;B39&amp;" each"</f>
        <v>X931 &amp; X931-P - LED Decorative Fixtures - High, Very High  - $180 each</v>
      </c>
      <c r="G43" t="str">
        <f t="shared" si="7"/>
        <v>X934</v>
      </c>
      <c r="H43" t="s">
        <v>488</v>
      </c>
      <c r="I43" t="str">
        <f t="shared" si="8"/>
        <v>LED Decorative Retrofit Kits - Low, Mid  - X934</v>
      </c>
      <c r="O43" s="88" t="s">
        <v>589</v>
      </c>
      <c r="S43" s="2"/>
      <c r="T43" s="221"/>
      <c r="V43" s="109"/>
      <c r="W43" s="216"/>
      <c r="X43" s="216"/>
      <c r="Y43" s="216"/>
      <c r="Z43" s="217"/>
      <c r="AA43" s="217"/>
      <c r="AB43" s="218"/>
      <c r="AC43" s="218"/>
    </row>
    <row r="44" spans="1:29" x14ac:dyDescent="0.35">
      <c r="A44" s="71" t="s">
        <v>272</v>
      </c>
      <c r="B44" s="211">
        <v>80</v>
      </c>
      <c r="G44" t="str">
        <f t="shared" si="7"/>
        <v>X934-P</v>
      </c>
      <c r="H44" t="s">
        <v>489</v>
      </c>
      <c r="I44" t="str">
        <f t="shared" si="8"/>
        <v>LED Decorative Retrofit Kits - Low, Mid - X934-P</v>
      </c>
      <c r="O44" s="88" t="s">
        <v>590</v>
      </c>
      <c r="S44" s="2"/>
      <c r="T44" s="221"/>
      <c r="V44" s="109"/>
      <c r="W44" s="216"/>
      <c r="X44" s="216"/>
      <c r="Y44" s="216"/>
      <c r="Z44" s="217"/>
      <c r="AA44" s="217"/>
      <c r="AB44" s="218"/>
      <c r="AC44" s="218"/>
    </row>
    <row r="45" spans="1:29" x14ac:dyDescent="0.35">
      <c r="A45" s="71" t="s">
        <v>273</v>
      </c>
      <c r="B45" s="211">
        <v>170</v>
      </c>
      <c r="D45" t="str">
        <f>LEFT(E45,4)</f>
        <v>X932</v>
      </c>
      <c r="E45" s="239" t="str">
        <f>A41&amp;" - "&amp;H41&amp;" - "&amp;"$"&amp;B41&amp;" each"</f>
        <v>X932 - LED Decorative Replacement Lamps - Low, Mid  - $60 each</v>
      </c>
      <c r="G45" t="str">
        <f t="shared" si="7"/>
        <v>X935</v>
      </c>
      <c r="H45" t="s">
        <v>490</v>
      </c>
      <c r="I45" t="str">
        <f t="shared" si="8"/>
        <v>LED Decorative Retrofit Kits - High, Very High  - X935</v>
      </c>
      <c r="O45" s="88" t="s">
        <v>591</v>
      </c>
      <c r="S45" s="2"/>
      <c r="T45" s="221"/>
      <c r="V45" s="109"/>
      <c r="W45" s="216"/>
      <c r="X45" s="216"/>
      <c r="Y45" s="216"/>
      <c r="Z45" s="217"/>
      <c r="AA45" s="217"/>
      <c r="AB45" s="218"/>
      <c r="AC45" s="218"/>
    </row>
    <row r="46" spans="1:29" x14ac:dyDescent="0.35">
      <c r="A46" s="71" t="s">
        <v>274</v>
      </c>
      <c r="B46" s="211">
        <v>170</v>
      </c>
      <c r="G46" t="str">
        <f t="shared" si="7"/>
        <v>X935-P</v>
      </c>
      <c r="H46" t="s">
        <v>490</v>
      </c>
      <c r="I46" t="str">
        <f t="shared" si="8"/>
        <v>LED Decorative Retrofit Kits - High, Very High  - X935-P</v>
      </c>
      <c r="O46" s="89" t="s">
        <v>592</v>
      </c>
      <c r="S46" s="2"/>
      <c r="T46" s="221"/>
      <c r="V46" s="109"/>
      <c r="W46" s="216"/>
      <c r="X46" s="216"/>
      <c r="Y46" s="216"/>
      <c r="Z46" s="217"/>
      <c r="AA46" s="217"/>
      <c r="AB46" s="218"/>
      <c r="AC46" s="218"/>
    </row>
    <row r="47" spans="1:29" x14ac:dyDescent="0.35">
      <c r="A47" s="71" t="s">
        <v>524</v>
      </c>
      <c r="B47" s="211">
        <v>5</v>
      </c>
      <c r="D47" t="str">
        <f>LEFT(E47,4)</f>
        <v>X933</v>
      </c>
      <c r="E47" s="239" t="str">
        <f>A42&amp;" - "&amp;H42&amp;" - "&amp;"$"&amp;B42&amp;" each"</f>
        <v>X933 - LED Decorative Replacement Lamps - High, Very High - $130 each</v>
      </c>
      <c r="G47" t="str">
        <f t="shared" si="7"/>
        <v>X940</v>
      </c>
      <c r="H47" t="s">
        <v>532</v>
      </c>
      <c r="I47" t="str">
        <f t="shared" si="8"/>
        <v>LED Vapor Tight Replacement Tubes - X940</v>
      </c>
      <c r="S47" s="2"/>
      <c r="T47" s="221"/>
      <c r="V47" s="109"/>
      <c r="W47" s="216"/>
      <c r="X47" s="216"/>
      <c r="Y47" s="216"/>
      <c r="Z47" s="217"/>
      <c r="AA47" s="217"/>
      <c r="AB47" s="218"/>
      <c r="AC47" s="218"/>
    </row>
    <row r="48" spans="1:29" x14ac:dyDescent="0.35">
      <c r="A48" s="71" t="s">
        <v>525</v>
      </c>
      <c r="B48" s="211">
        <v>35</v>
      </c>
      <c r="G48" t="str">
        <f t="shared" si="7"/>
        <v>X945</v>
      </c>
      <c r="H48" t="s">
        <v>549</v>
      </c>
      <c r="I48" t="str">
        <f t="shared" si="8"/>
        <v>LED Downlight Fixtures - X945</v>
      </c>
      <c r="O48" s="59" t="s">
        <v>593</v>
      </c>
      <c r="S48" s="2"/>
      <c r="T48" s="221"/>
      <c r="V48" s="109"/>
      <c r="W48" s="216"/>
      <c r="X48" s="216"/>
      <c r="Y48" s="216"/>
      <c r="Z48" s="217"/>
      <c r="AA48" s="217"/>
      <c r="AB48" s="218"/>
      <c r="AC48" s="218"/>
    </row>
    <row r="49" spans="1:20" x14ac:dyDescent="0.35">
      <c r="A49" s="71" t="s">
        <v>645</v>
      </c>
      <c r="B49" s="211">
        <v>35</v>
      </c>
      <c r="D49" t="str">
        <f>LEFT(E49,4)</f>
        <v>X934</v>
      </c>
      <c r="E49" t="str">
        <f>A43&amp;" &amp; "&amp;A44&amp;" - "&amp;H43&amp;" - "&amp;"$"&amp;B43&amp;" each"</f>
        <v>X934 &amp; X934-P - LED Decorative Retrofit Kits - Low, Mid  - $80 each</v>
      </c>
      <c r="G49" t="str">
        <f>+A49</f>
        <v>X950</v>
      </c>
      <c r="H49" t="s">
        <v>651</v>
      </c>
      <c r="I49" t="str">
        <f>H49&amp;" - "&amp;G49</f>
        <v>LED Bollard Fixtures - X950</v>
      </c>
      <c r="O49" s="88" t="s">
        <v>609</v>
      </c>
      <c r="S49" s="2"/>
      <c r="T49" s="221"/>
    </row>
    <row r="50" spans="1:20" ht="15.5" x14ac:dyDescent="0.35">
      <c r="A50" s="10" t="s">
        <v>646</v>
      </c>
      <c r="B50" s="212">
        <v>40</v>
      </c>
      <c r="F50" s="50"/>
      <c r="G50" t="str">
        <f>+A50</f>
        <v>X955</v>
      </c>
      <c r="H50" t="s">
        <v>652</v>
      </c>
      <c r="I50" t="str">
        <f>H50&amp;" - "&amp;G50</f>
        <v>LED Stairwell and Passageway Fixtures - X955</v>
      </c>
      <c r="O50" s="88" t="s">
        <v>594</v>
      </c>
      <c r="Q50">
        <v>28</v>
      </c>
      <c r="S50" s="2"/>
      <c r="T50" s="221"/>
    </row>
    <row r="51" spans="1:20" x14ac:dyDescent="0.35">
      <c r="D51" t="str">
        <f>LEFT(E51,4)</f>
        <v>X935</v>
      </c>
      <c r="E51" t="str">
        <f>A45&amp;" &amp; "&amp;A46&amp;" - "&amp;H45&amp;" - "&amp;"$"&amp;B45&amp;" each"</f>
        <v>X935 &amp; X935-P - LED Decorative Retrofit Kits - High, Very High  - $170 each</v>
      </c>
      <c r="O51" s="89" t="s">
        <v>222</v>
      </c>
      <c r="S51" s="2"/>
      <c r="T51" s="221"/>
    </row>
    <row r="52" spans="1:20" x14ac:dyDescent="0.35">
      <c r="F52" s="226"/>
      <c r="S52" s="2"/>
      <c r="T52" s="221"/>
    </row>
    <row r="53" spans="1:20" ht="15.5" x14ac:dyDescent="0.35">
      <c r="D53" t="s">
        <v>524</v>
      </c>
      <c r="E53" t="str">
        <f>A47&amp;" - "&amp;H47&amp;" - "&amp;"$"&amp;B47&amp;" each"</f>
        <v>X940 - LED Vapor Tight Replacement Tubes - $5 each</v>
      </c>
      <c r="F53" s="72"/>
      <c r="S53" s="2"/>
      <c r="T53" s="221"/>
    </row>
    <row r="54" spans="1:20" ht="15.5" x14ac:dyDescent="0.35">
      <c r="A54" s="59" t="s">
        <v>657</v>
      </c>
      <c r="F54" s="72"/>
      <c r="S54" s="2"/>
      <c r="T54" s="221"/>
    </row>
    <row r="55" spans="1:20" ht="15.5" x14ac:dyDescent="0.35">
      <c r="A55" s="353">
        <v>0.7</v>
      </c>
      <c r="D55" t="s">
        <v>525</v>
      </c>
      <c r="E55" t="str">
        <f>A48&amp;" - "&amp;H48&amp;" - "&amp;"$"&amp;B48&amp;" each"</f>
        <v>X945 - LED Downlight Fixtures - $35 each</v>
      </c>
      <c r="F55" s="72"/>
      <c r="S55" s="2"/>
      <c r="T55" s="221"/>
    </row>
    <row r="56" spans="1:20" ht="15.5" x14ac:dyDescent="0.35">
      <c r="F56" s="72"/>
      <c r="S56" s="2"/>
      <c r="T56" s="221"/>
    </row>
    <row r="57" spans="1:20" ht="15.5" x14ac:dyDescent="0.35">
      <c r="D57" t="s">
        <v>645</v>
      </c>
      <c r="E57" t="str">
        <f>A49&amp;" - "&amp;H49&amp;" - "&amp;"$"&amp;B49&amp;" each"</f>
        <v>X950 - LED Bollard Fixtures - $35 each</v>
      </c>
      <c r="F57" s="72"/>
      <c r="S57" s="2"/>
      <c r="T57" s="221"/>
    </row>
    <row r="58" spans="1:20" ht="15.5" x14ac:dyDescent="0.35">
      <c r="F58" s="227"/>
      <c r="S58" s="2"/>
      <c r="T58" s="221"/>
    </row>
    <row r="59" spans="1:20" ht="15.5" x14ac:dyDescent="0.35">
      <c r="D59" t="s">
        <v>646</v>
      </c>
      <c r="E59" t="str">
        <f>A50&amp;" - "&amp;H50&amp;" - "&amp;"$"&amp;B50&amp;" each"</f>
        <v>X955 - LED Stairwell and Passageway Fixtures - $40 each</v>
      </c>
      <c r="F59" s="73"/>
      <c r="S59" s="2"/>
      <c r="T59" s="221"/>
    </row>
    <row r="60" spans="1:20" x14ac:dyDescent="0.35">
      <c r="S60" s="2"/>
      <c r="T60" s="221"/>
    </row>
    <row r="61" spans="1:20" x14ac:dyDescent="0.35">
      <c r="S61" s="2"/>
      <c r="T61" s="221"/>
    </row>
    <row r="62" spans="1:20" x14ac:dyDescent="0.35">
      <c r="S62" s="2"/>
      <c r="T62" s="221"/>
    </row>
    <row r="63" spans="1:20" x14ac:dyDescent="0.35">
      <c r="S63" s="2"/>
      <c r="T63" s="221"/>
    </row>
    <row r="64" spans="1:20" x14ac:dyDescent="0.35">
      <c r="S64" s="2"/>
      <c r="T64" s="221"/>
    </row>
    <row r="65" spans="19:20" x14ac:dyDescent="0.35">
      <c r="S65" s="2"/>
      <c r="T65" s="221"/>
    </row>
    <row r="66" spans="19:20" x14ac:dyDescent="0.35">
      <c r="S66" s="2"/>
      <c r="T66" s="221"/>
    </row>
    <row r="67" spans="19:20" x14ac:dyDescent="0.35">
      <c r="S67" s="2"/>
      <c r="T67" s="221"/>
    </row>
    <row r="68" spans="19:20" x14ac:dyDescent="0.35">
      <c r="S68" s="2"/>
      <c r="T68" s="221"/>
    </row>
    <row r="69" spans="19:20" x14ac:dyDescent="0.35">
      <c r="S69" s="2"/>
      <c r="T69" s="221"/>
    </row>
    <row r="70" spans="19:20" x14ac:dyDescent="0.35">
      <c r="S70" s="2"/>
      <c r="T70" s="221"/>
    </row>
    <row r="71" spans="19:20" x14ac:dyDescent="0.35">
      <c r="S71" s="2"/>
      <c r="T71" s="221"/>
    </row>
    <row r="72" spans="19:20" x14ac:dyDescent="0.35">
      <c r="S72" s="2"/>
      <c r="T72" s="221"/>
    </row>
    <row r="73" spans="19:20" x14ac:dyDescent="0.35">
      <c r="S73" s="2"/>
      <c r="T73" s="221"/>
    </row>
    <row r="74" spans="19:20" x14ac:dyDescent="0.35">
      <c r="S74" s="2"/>
      <c r="T74" s="221"/>
    </row>
    <row r="75" spans="19:20" x14ac:dyDescent="0.35">
      <c r="S75" s="2"/>
      <c r="T75" s="221"/>
    </row>
    <row r="76" spans="19:20" x14ac:dyDescent="0.35">
      <c r="S76" s="2"/>
      <c r="T76" s="221"/>
    </row>
    <row r="77" spans="19:20" x14ac:dyDescent="0.35">
      <c r="S77" s="2"/>
      <c r="T77" s="221"/>
    </row>
    <row r="78" spans="19:20" x14ac:dyDescent="0.35">
      <c r="S78" s="2"/>
      <c r="T78" s="221"/>
    </row>
    <row r="79" spans="19:20" x14ac:dyDescent="0.35">
      <c r="S79" s="2"/>
      <c r="T79" s="221"/>
    </row>
    <row r="80" spans="19:20" x14ac:dyDescent="0.35">
      <c r="S80" s="2"/>
      <c r="T80" s="221"/>
    </row>
    <row r="81" spans="19:20" x14ac:dyDescent="0.35">
      <c r="S81" s="477"/>
      <c r="T81" s="477"/>
    </row>
    <row r="84" spans="19:20" ht="78" customHeight="1" x14ac:dyDescent="0.35"/>
  </sheetData>
  <mergeCells count="9">
    <mergeCell ref="O1:P1"/>
    <mergeCell ref="S81:T81"/>
    <mergeCell ref="A1:K1"/>
    <mergeCell ref="O20:P20"/>
    <mergeCell ref="O21:P21"/>
    <mergeCell ref="O22:P22"/>
    <mergeCell ref="O24:P24"/>
    <mergeCell ref="O25:P25"/>
    <mergeCell ref="O26:P26"/>
  </mergeCells>
  <phoneticPr fontId="34" type="noConversion"/>
  <conditionalFormatting sqref="W21 Z21 Q24 Q29:Q32 Q35 S43:S54">
    <cfRule type="expression" dxfId="0" priority="4" stopIfTrue="1">
      <formula>$A$1=1109</formula>
    </cfRule>
  </conditionalFormatting>
  <pageMargins left="0.7" right="0.7" top="0.75" bottom="0.75" header="0.3" footer="0.3"/>
  <pageSetup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37</vt:i4>
      </vt:variant>
    </vt:vector>
  </HeadingPairs>
  <TitlesOfParts>
    <vt:vector size="44" baseType="lpstr">
      <vt:lpstr>Application</vt:lpstr>
      <vt:lpstr>Terms and Conditions </vt:lpstr>
      <vt:lpstr>Guidelines</vt:lpstr>
      <vt:lpstr>Worksheet</vt:lpstr>
      <vt:lpstr>Eligibility Table</vt:lpstr>
      <vt:lpstr>Admin</vt:lpstr>
      <vt:lpstr>Inspection Form</vt:lpstr>
      <vt:lpstr>Admin</vt:lpstr>
      <vt:lpstr>BLDG_Type</vt:lpstr>
      <vt:lpstr>Case_Lighting</vt:lpstr>
      <vt:lpstr>Customer_Inputs</vt:lpstr>
      <vt:lpstr>Customer_Inputs2</vt:lpstr>
      <vt:lpstr>Customer_Inputs3</vt:lpstr>
      <vt:lpstr>Customer_Inputs4</vt:lpstr>
      <vt:lpstr>CustomerInputs_5</vt:lpstr>
      <vt:lpstr>CustomerInputs_6</vt:lpstr>
      <vt:lpstr>DLC_Rating</vt:lpstr>
      <vt:lpstr>Exterior_Downlight</vt:lpstr>
      <vt:lpstr>Exterior_Existing</vt:lpstr>
      <vt:lpstr>Import_Exterior</vt:lpstr>
      <vt:lpstr>Industrial</vt:lpstr>
      <vt:lpstr>InspectionForm</vt:lpstr>
      <vt:lpstr>L_410</vt:lpstr>
      <vt:lpstr>L_620</vt:lpstr>
      <vt:lpstr>L_742</vt:lpstr>
      <vt:lpstr>L_744</vt:lpstr>
      <vt:lpstr>Lamps</vt:lpstr>
      <vt:lpstr>Linear_Lamps</vt:lpstr>
      <vt:lpstr>Linear_Lamps2</vt:lpstr>
      <vt:lpstr>LR700_Existing</vt:lpstr>
      <vt:lpstr>Measure_Description</vt:lpstr>
      <vt:lpstr>NewConstruction</vt:lpstr>
      <vt:lpstr>Org_Type</vt:lpstr>
      <vt:lpstr>Preapproval_Length</vt:lpstr>
      <vt:lpstr>Application!Print_Area</vt:lpstr>
      <vt:lpstr>'Eligibility Table'!Print_Area</vt:lpstr>
      <vt:lpstr>'Inspection Form'!Print_Area</vt:lpstr>
      <vt:lpstr>'Pre Approval'!Print_Area</vt:lpstr>
      <vt:lpstr>'Terms and Conditions '!Print_Area</vt:lpstr>
      <vt:lpstr>Worksheet!Print_Area</vt:lpstr>
      <vt:lpstr>Worksheet!Print_Titles</vt:lpstr>
      <vt:lpstr>Project_Type</vt:lpstr>
      <vt:lpstr>Retro_2ft</vt:lpstr>
      <vt:lpstr>Retro_4ft</vt:lpstr>
    </vt:vector>
  </TitlesOfParts>
  <Company>AMERESCO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Molloy, Keith</dc:creator>
  <cp:keywords>Unrestricted</cp:keywords>
  <cp:lastModifiedBy>Dean, Evelyn</cp:lastModifiedBy>
  <cp:lastPrinted>2018-05-21T13:21:59Z</cp:lastPrinted>
  <dcterms:created xsi:type="dcterms:W3CDTF">2015-07-20T17:08:34Z</dcterms:created>
  <dcterms:modified xsi:type="dcterms:W3CDTF">2023-11-06T17:30:40Z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ProgramsCount">
    <vt:i4>0</vt:i4>
  </property>
  <property fmtid="{D5CDD505-2E9C-101B-9397-08002B2CF9AE}" pid="3" name="LM SIP Document Sensitivity">
    <vt:lpwstr/>
  </property>
  <property fmtid="{D5CDD505-2E9C-101B-9397-08002B2CF9AE}" pid="4" name="Document Author">
    <vt:lpwstr>US\e379152</vt:lpwstr>
  </property>
  <property fmtid="{D5CDD505-2E9C-101B-9397-08002B2CF9AE}" pid="5" name="Document Sensitivity">
    <vt:lpwstr>1</vt:lpwstr>
  </property>
  <property fmtid="{D5CDD505-2E9C-101B-9397-08002B2CF9AE}" pid="6" name="ThirdParty">
    <vt:lpwstr/>
  </property>
  <property fmtid="{D5CDD505-2E9C-101B-9397-08002B2CF9AE}" pid="7" name="OCI Restriction">
    <vt:bool>false</vt:bool>
  </property>
  <property fmtid="{D5CDD505-2E9C-101B-9397-08002B2CF9AE}" pid="8" name="OCI Additional Info">
    <vt:lpwstr/>
  </property>
  <property fmtid="{D5CDD505-2E9C-101B-9397-08002B2CF9AE}" pid="9" name="Allow Header Overwrite">
    <vt:bool>true</vt:bool>
  </property>
  <property fmtid="{D5CDD505-2E9C-101B-9397-08002B2CF9AE}" pid="10" name="Allow Footer Overwrite">
    <vt:bool>true</vt:bool>
  </property>
  <property fmtid="{D5CDD505-2E9C-101B-9397-08002B2CF9AE}" pid="11" name="Multiple Selected">
    <vt:lpwstr>-1</vt:lpwstr>
  </property>
  <property fmtid="{D5CDD505-2E9C-101B-9397-08002B2CF9AE}" pid="12" name="SIPLongWording">
    <vt:lpwstr>_x000d_
_x000d_
</vt:lpwstr>
  </property>
  <property fmtid="{D5CDD505-2E9C-101B-9397-08002B2CF9AE}" pid="13" name="ExpCountry">
    <vt:lpwstr/>
  </property>
</Properties>
</file>